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Denne_projektmappe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haaningogmerrald.sharepoint.com/sites/HaaningMerrald/Shared Documents/A5 Kunder/Furesø/Økologimåling/2024 Q2/"/>
    </mc:Choice>
  </mc:AlternateContent>
  <xr:revisionPtr revIDLastSave="3" documentId="8_{B3DB0363-146A-4421-AC6E-66D8543B618E}" xr6:coauthVersionLast="47" xr6:coauthVersionMax="47" xr10:uidLastSave="{8B1C18BC-06F9-4969-AB93-48A6FC877184}"/>
  <bookViews>
    <workbookView xWindow="-110" yWindow="-110" windowWidth="19420" windowHeight="10300" tabRatio="746" activeTab="5" xr2:uid="{00000000-000D-0000-FFFF-FFFF00000000}"/>
  </bookViews>
  <sheets>
    <sheet name="Spisemærker" sheetId="13" r:id="rId1"/>
    <sheet name="Øko% kommunale køkk. m. smiley" sheetId="19" r:id="rId2"/>
    <sheet name="Øko% pr. område" sheetId="22" r:id="rId3"/>
    <sheet name="Hørkram Q2" sheetId="30" state="hidden" r:id="rId4"/>
    <sheet name="Nemlig Q2" sheetId="31" state="hidden" r:id="rId5"/>
    <sheet name="Øko% Alle køkkener" sheetId="3" r:id="rId6"/>
  </sheets>
  <definedNames>
    <definedName name="_xlnm._FilterDatabase" localSheetId="4" hidden="1">'Nemlig Q2'!$A$1:$G$54</definedName>
    <definedName name="_xlnm._FilterDatabase" localSheetId="5" hidden="1">'Øko% Alle køkkener'!$A$4:$AJ$115</definedName>
    <definedName name="_xlnm._FilterDatabase" localSheetId="1" hidden="1">'Øko% kommunale køkk. m. smiley'!$A$4:$P$56</definedName>
  </definedNames>
  <calcPr calcId="191029"/>
  <pivotCaches>
    <pivotCache cacheId="7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5" i="3" l="1"/>
  <c r="O75" i="3"/>
  <c r="P16" i="3"/>
  <c r="P15" i="3"/>
  <c r="R113" i="3" l="1"/>
  <c r="Q113" i="3"/>
  <c r="R77" i="3" l="1"/>
  <c r="F17" i="19" l="1"/>
  <c r="G17" i="19"/>
  <c r="H17" i="19"/>
  <c r="I17" i="19"/>
  <c r="J17" i="19"/>
  <c r="K17" i="19"/>
  <c r="L17" i="19"/>
  <c r="M17" i="19"/>
  <c r="N17" i="19"/>
  <c r="O17" i="19"/>
  <c r="A17" i="19"/>
  <c r="A17" i="13" s="1"/>
  <c r="J19" i="3"/>
  <c r="I19" i="3"/>
  <c r="J55" i="3"/>
  <c r="I55" i="3"/>
  <c r="I59" i="3"/>
  <c r="J59" i="3"/>
  <c r="J39" i="3"/>
  <c r="I39" i="3"/>
  <c r="I57" i="3"/>
  <c r="J57" i="3"/>
  <c r="J81" i="3"/>
  <c r="I81" i="3"/>
  <c r="J106" i="3"/>
  <c r="I106" i="3"/>
  <c r="D55" i="31"/>
  <c r="D3" i="31"/>
  <c r="D4" i="31"/>
  <c r="D5" i="31"/>
  <c r="D6" i="31"/>
  <c r="D7" i="31"/>
  <c r="D8" i="31"/>
  <c r="D9" i="31"/>
  <c r="D10" i="31"/>
  <c r="J53" i="3" s="1"/>
  <c r="D11" i="31"/>
  <c r="D12" i="31"/>
  <c r="D13" i="31"/>
  <c r="D14" i="31"/>
  <c r="D15" i="31"/>
  <c r="D16" i="31"/>
  <c r="D17" i="31"/>
  <c r="D18" i="31"/>
  <c r="J29" i="3" s="1"/>
  <c r="D19" i="31"/>
  <c r="D20" i="31"/>
  <c r="D21" i="31"/>
  <c r="D22" i="31"/>
  <c r="D23" i="31"/>
  <c r="D24" i="31"/>
  <c r="D25" i="31"/>
  <c r="D26" i="31"/>
  <c r="D28" i="31"/>
  <c r="D29" i="31"/>
  <c r="D30" i="31"/>
  <c r="D32" i="31"/>
  <c r="J110" i="3" s="1"/>
  <c r="D33" i="31"/>
  <c r="D34" i="31"/>
  <c r="D35" i="31"/>
  <c r="D36" i="31"/>
  <c r="D37" i="31"/>
  <c r="D38" i="31"/>
  <c r="D39" i="31"/>
  <c r="D40" i="31"/>
  <c r="J73" i="3" s="1"/>
  <c r="D41" i="31"/>
  <c r="D42" i="31"/>
  <c r="J43" i="3" s="1"/>
  <c r="D43" i="31"/>
  <c r="D44" i="31"/>
  <c r="D45" i="31"/>
  <c r="D46" i="31"/>
  <c r="D47" i="31"/>
  <c r="D48" i="31"/>
  <c r="J93" i="3" s="1"/>
  <c r="D49" i="31"/>
  <c r="D50" i="31"/>
  <c r="J60" i="3" s="1"/>
  <c r="D51" i="31"/>
  <c r="D52" i="31"/>
  <c r="D53" i="31"/>
  <c r="D54" i="31"/>
  <c r="D2" i="31"/>
  <c r="J21" i="3"/>
  <c r="I21" i="3"/>
  <c r="J112" i="3"/>
  <c r="I112" i="3"/>
  <c r="J91" i="3"/>
  <c r="I91" i="3"/>
  <c r="J75" i="3"/>
  <c r="I75" i="3"/>
  <c r="I73" i="3"/>
  <c r="J66" i="3"/>
  <c r="I66" i="3"/>
  <c r="I53" i="3"/>
  <c r="I92" i="3"/>
  <c r="J105" i="3"/>
  <c r="C28" i="31"/>
  <c r="I94" i="3" s="1"/>
  <c r="J94" i="3"/>
  <c r="C5" i="31"/>
  <c r="I42" i="3" s="1"/>
  <c r="J42" i="3"/>
  <c r="C41" i="31"/>
  <c r="I35" i="3" s="1"/>
  <c r="J35" i="3"/>
  <c r="C29" i="31"/>
  <c r="I56" i="3" s="1"/>
  <c r="J56" i="3"/>
  <c r="C24" i="31"/>
  <c r="I87" i="3" s="1"/>
  <c r="J87" i="3"/>
  <c r="C35" i="31"/>
  <c r="J92" i="3"/>
  <c r="C48" i="31"/>
  <c r="I93" i="3" s="1"/>
  <c r="C9" i="31"/>
  <c r="I98" i="3" s="1"/>
  <c r="J98" i="3"/>
  <c r="C19" i="31"/>
  <c r="C7" i="31"/>
  <c r="I44" i="3" s="1"/>
  <c r="J44" i="3"/>
  <c r="C51" i="31"/>
  <c r="C52" i="31"/>
  <c r="C32" i="31"/>
  <c r="I110" i="3" s="1"/>
  <c r="C4" i="31"/>
  <c r="I77" i="3" s="1"/>
  <c r="J77" i="3"/>
  <c r="C40" i="31"/>
  <c r="C6" i="31"/>
  <c r="C43" i="31"/>
  <c r="C13" i="31"/>
  <c r="I96" i="3" s="1"/>
  <c r="J96" i="3"/>
  <c r="C11" i="31"/>
  <c r="I108" i="3" s="1"/>
  <c r="J108" i="3"/>
  <c r="C16" i="31"/>
  <c r="I76" i="3" s="1"/>
  <c r="J76" i="3"/>
  <c r="C25" i="31"/>
  <c r="C47" i="31"/>
  <c r="C39" i="31"/>
  <c r="I82" i="3" s="1"/>
  <c r="J82" i="3"/>
  <c r="C22" i="31"/>
  <c r="I101" i="3" s="1"/>
  <c r="C30" i="31"/>
  <c r="I107" i="3" s="1"/>
  <c r="J107" i="3"/>
  <c r="C38" i="31"/>
  <c r="C3" i="31"/>
  <c r="C12" i="31"/>
  <c r="I49" i="3" s="1"/>
  <c r="J49" i="3"/>
  <c r="C23" i="31"/>
  <c r="C36" i="31"/>
  <c r="C8" i="31"/>
  <c r="I104" i="3" s="1"/>
  <c r="J104" i="3"/>
  <c r="C42" i="31"/>
  <c r="I43" i="3" s="1"/>
  <c r="C14" i="31"/>
  <c r="C10" i="31"/>
  <c r="C49" i="31"/>
  <c r="I65" i="3" s="1"/>
  <c r="J65" i="3"/>
  <c r="C37" i="31"/>
  <c r="I62" i="3" s="1"/>
  <c r="J62" i="3"/>
  <c r="C54" i="31"/>
  <c r="C50" i="31"/>
  <c r="I60" i="3" s="1"/>
  <c r="C21" i="31"/>
  <c r="I105" i="3" s="1"/>
  <c r="C20" i="31"/>
  <c r="C26" i="31"/>
  <c r="C2" i="31"/>
  <c r="C18" i="31"/>
  <c r="I29" i="3" s="1"/>
  <c r="C15" i="31"/>
  <c r="I30" i="3" s="1"/>
  <c r="J30" i="3"/>
  <c r="C46" i="31"/>
  <c r="C44" i="31"/>
  <c r="C33" i="31"/>
  <c r="C34" i="31"/>
  <c r="C53" i="31"/>
  <c r="C17" i="31"/>
  <c r="I99" i="3" s="1"/>
  <c r="J99" i="3"/>
  <c r="J109" i="3"/>
  <c r="C45" i="31"/>
  <c r="I109" i="3" s="1"/>
  <c r="L49" i="3"/>
  <c r="K49" i="3"/>
  <c r="L103" i="3"/>
  <c r="K103" i="3"/>
  <c r="L85" i="3"/>
  <c r="K85" i="3"/>
  <c r="L7" i="3"/>
  <c r="L8" i="3"/>
  <c r="L9" i="3"/>
  <c r="L11" i="3"/>
  <c r="L12" i="3"/>
  <c r="L13" i="3"/>
  <c r="L14" i="3"/>
  <c r="L15" i="3"/>
  <c r="L16" i="3"/>
  <c r="L17" i="3"/>
  <c r="L18" i="3"/>
  <c r="L20" i="3"/>
  <c r="L21" i="3"/>
  <c r="L22" i="3"/>
  <c r="L23" i="3"/>
  <c r="L24" i="3"/>
  <c r="L26" i="3"/>
  <c r="L31" i="3"/>
  <c r="L33" i="3"/>
  <c r="L34" i="3"/>
  <c r="L35" i="3"/>
  <c r="L47" i="3"/>
  <c r="L58" i="3"/>
  <c r="L61" i="3"/>
  <c r="L63" i="3"/>
  <c r="L64" i="3"/>
  <c r="L65" i="3"/>
  <c r="L66" i="3"/>
  <c r="L67" i="3"/>
  <c r="L68" i="3"/>
  <c r="L69" i="3"/>
  <c r="L70" i="3"/>
  <c r="L71" i="3"/>
  <c r="L72" i="3"/>
  <c r="L74" i="3"/>
  <c r="L75" i="3"/>
  <c r="L79" i="3"/>
  <c r="L80" i="3"/>
  <c r="L82" i="3"/>
  <c r="L86" i="3"/>
  <c r="L88" i="3"/>
  <c r="L90" i="3"/>
  <c r="L92" i="3"/>
  <c r="L95" i="3"/>
  <c r="L97" i="3"/>
  <c r="L100" i="3"/>
  <c r="L102" i="3"/>
  <c r="L113" i="3"/>
  <c r="L114" i="3"/>
  <c r="K7" i="3"/>
  <c r="K8" i="3"/>
  <c r="K9" i="3"/>
  <c r="K11" i="3"/>
  <c r="K12" i="3"/>
  <c r="K13" i="3"/>
  <c r="K14" i="3"/>
  <c r="K15" i="3"/>
  <c r="K16" i="3"/>
  <c r="K17" i="3"/>
  <c r="K18" i="3"/>
  <c r="K20" i="3"/>
  <c r="K21" i="3"/>
  <c r="K22" i="3"/>
  <c r="K23" i="3"/>
  <c r="K24" i="3"/>
  <c r="K26" i="3"/>
  <c r="K31" i="3"/>
  <c r="K33" i="3"/>
  <c r="K34" i="3"/>
  <c r="K35" i="3"/>
  <c r="K47" i="3"/>
  <c r="K58" i="3"/>
  <c r="K61" i="3"/>
  <c r="K63" i="3"/>
  <c r="K64" i="3"/>
  <c r="K65" i="3"/>
  <c r="K66" i="3"/>
  <c r="K67" i="3"/>
  <c r="K68" i="3"/>
  <c r="K69" i="3"/>
  <c r="K70" i="3"/>
  <c r="K71" i="3"/>
  <c r="K72" i="3"/>
  <c r="K74" i="3"/>
  <c r="K75" i="3"/>
  <c r="K79" i="3"/>
  <c r="K80" i="3"/>
  <c r="K82" i="3"/>
  <c r="K86" i="3"/>
  <c r="K88" i="3"/>
  <c r="K90" i="3"/>
  <c r="K92" i="3"/>
  <c r="K95" i="3"/>
  <c r="K97" i="3"/>
  <c r="K100" i="3"/>
  <c r="K102" i="3"/>
  <c r="K113" i="3"/>
  <c r="K114" i="3"/>
  <c r="H19" i="3" l="1"/>
  <c r="E17" i="19" s="1"/>
  <c r="G19" i="3"/>
  <c r="D17" i="19" s="1"/>
  <c r="J101" i="3"/>
  <c r="C55" i="31"/>
  <c r="L39" i="19"/>
  <c r="M39" i="19"/>
  <c r="F19" i="3" l="1"/>
  <c r="G6" i="3"/>
  <c r="H6" i="3"/>
  <c r="C17" i="19" l="1"/>
  <c r="B17" i="13"/>
  <c r="F6" i="3"/>
  <c r="L115" i="3" l="1"/>
  <c r="K115" i="3" l="1"/>
  <c r="F51" i="19"/>
  <c r="G51" i="19"/>
  <c r="J51" i="19"/>
  <c r="K51" i="19"/>
  <c r="L51" i="19"/>
  <c r="M51" i="19"/>
  <c r="N51" i="19"/>
  <c r="O51" i="19"/>
  <c r="F50" i="19"/>
  <c r="G50" i="19"/>
  <c r="J50" i="19"/>
  <c r="K50" i="19"/>
  <c r="L50" i="19"/>
  <c r="N50" i="19"/>
  <c r="O50" i="19"/>
  <c r="M50" i="19"/>
  <c r="B3" i="13" l="1"/>
  <c r="G25" i="3" l="1"/>
  <c r="H25" i="3"/>
  <c r="H50" i="19" l="1"/>
  <c r="I50" i="19"/>
  <c r="H51" i="19"/>
  <c r="I51" i="19"/>
  <c r="E57" i="13"/>
  <c r="H85" i="3" l="1"/>
  <c r="G85" i="3"/>
  <c r="H10" i="3"/>
  <c r="G10" i="3"/>
  <c r="F10" i="3" l="1"/>
  <c r="O52" i="19"/>
  <c r="O49" i="19"/>
  <c r="O48" i="19"/>
  <c r="O46" i="19"/>
  <c r="O45" i="19"/>
  <c r="O42" i="19"/>
  <c r="O41" i="19"/>
  <c r="O40" i="19"/>
  <c r="O39" i="19"/>
  <c r="O38" i="19"/>
  <c r="O37" i="19"/>
  <c r="O35" i="19"/>
  <c r="O34" i="19"/>
  <c r="O32" i="19"/>
  <c r="O31" i="19"/>
  <c r="O29" i="19"/>
  <c r="O25" i="19"/>
  <c r="O23" i="19"/>
  <c r="O22" i="19"/>
  <c r="O21" i="19"/>
  <c r="O20" i="19"/>
  <c r="O18" i="19"/>
  <c r="O15" i="19"/>
  <c r="O14" i="19"/>
  <c r="O13" i="19"/>
  <c r="O12" i="19"/>
  <c r="O11" i="19"/>
  <c r="O10" i="19"/>
  <c r="O9" i="19"/>
  <c r="O8" i="19"/>
  <c r="O6" i="19"/>
  <c r="O5" i="19"/>
  <c r="N55" i="19"/>
  <c r="N54" i="19"/>
  <c r="N53" i="19"/>
  <c r="N52" i="19"/>
  <c r="N49" i="19"/>
  <c r="N48" i="19"/>
  <c r="N47" i="19"/>
  <c r="N46" i="19"/>
  <c r="N45" i="19"/>
  <c r="N44" i="19"/>
  <c r="N43" i="19"/>
  <c r="N42" i="19"/>
  <c r="N41" i="19"/>
  <c r="N40" i="19"/>
  <c r="N39" i="19"/>
  <c r="N38" i="19"/>
  <c r="N37" i="19"/>
  <c r="N36" i="19"/>
  <c r="N35" i="19"/>
  <c r="N34" i="19"/>
  <c r="N33" i="19"/>
  <c r="N32" i="19"/>
  <c r="N31" i="19"/>
  <c r="N30" i="19"/>
  <c r="N29" i="19"/>
  <c r="N28" i="19"/>
  <c r="N27" i="19"/>
  <c r="N26" i="19"/>
  <c r="N25" i="19"/>
  <c r="N24" i="19"/>
  <c r="N23" i="19"/>
  <c r="N22" i="19"/>
  <c r="N21" i="19"/>
  <c r="N20" i="19"/>
  <c r="N19" i="19"/>
  <c r="N18" i="19"/>
  <c r="N16" i="19"/>
  <c r="N15" i="19"/>
  <c r="N14" i="19"/>
  <c r="N13" i="19"/>
  <c r="N12" i="19"/>
  <c r="N11" i="19"/>
  <c r="N10" i="19"/>
  <c r="N9" i="19"/>
  <c r="N8" i="19"/>
  <c r="N7" i="19"/>
  <c r="N6" i="19"/>
  <c r="N5" i="19"/>
  <c r="O54" i="19" l="1"/>
  <c r="O36" i="19"/>
  <c r="O28" i="19" l="1"/>
  <c r="O43" i="19"/>
  <c r="O53" i="19"/>
  <c r="A56" i="13" l="1"/>
  <c r="F53" i="19"/>
  <c r="G53" i="19"/>
  <c r="H53" i="19"/>
  <c r="I53" i="19"/>
  <c r="J53" i="19"/>
  <c r="K53" i="19"/>
  <c r="L53" i="19"/>
  <c r="M53" i="19"/>
  <c r="A53" i="19"/>
  <c r="F49" i="19"/>
  <c r="G49" i="19"/>
  <c r="J49" i="19"/>
  <c r="K49" i="19"/>
  <c r="L49" i="19"/>
  <c r="M49" i="19"/>
  <c r="A49" i="19"/>
  <c r="A50" i="19"/>
  <c r="A51" i="19"/>
  <c r="B51" i="19" s="1"/>
  <c r="F46" i="19"/>
  <c r="G46" i="19"/>
  <c r="J46" i="19"/>
  <c r="K46" i="19"/>
  <c r="L46" i="19"/>
  <c r="M46" i="19"/>
  <c r="F47" i="19"/>
  <c r="G47" i="19"/>
  <c r="J47" i="19"/>
  <c r="K47" i="19"/>
  <c r="L47" i="19"/>
  <c r="M47" i="19"/>
  <c r="A46" i="19"/>
  <c r="A47" i="19"/>
  <c r="F44" i="19"/>
  <c r="G44" i="19"/>
  <c r="J44" i="19"/>
  <c r="K44" i="19"/>
  <c r="L44" i="19"/>
  <c r="M44" i="19"/>
  <c r="A44" i="19"/>
  <c r="F42" i="19"/>
  <c r="G42" i="19"/>
  <c r="J42" i="19"/>
  <c r="K42" i="19"/>
  <c r="L42" i="19"/>
  <c r="M42" i="19"/>
  <c r="F41" i="19"/>
  <c r="G41" i="19"/>
  <c r="J41" i="19"/>
  <c r="K41" i="19"/>
  <c r="L41" i="19"/>
  <c r="M41" i="19"/>
  <c r="F40" i="19"/>
  <c r="G40" i="19"/>
  <c r="H40" i="19"/>
  <c r="I40" i="19"/>
  <c r="J40" i="19"/>
  <c r="K40" i="19"/>
  <c r="L40" i="19"/>
  <c r="M40" i="19"/>
  <c r="A40" i="19"/>
  <c r="A41" i="19"/>
  <c r="A42" i="19"/>
  <c r="F39" i="19"/>
  <c r="G39" i="19"/>
  <c r="H39" i="19"/>
  <c r="I39" i="19"/>
  <c r="J39" i="19"/>
  <c r="K39" i="19"/>
  <c r="F33" i="19"/>
  <c r="G33" i="19"/>
  <c r="J33" i="19"/>
  <c r="K33" i="19"/>
  <c r="L33" i="19"/>
  <c r="M33" i="19"/>
  <c r="F34" i="19"/>
  <c r="G34" i="19"/>
  <c r="J34" i="19"/>
  <c r="K34" i="19"/>
  <c r="L34" i="19"/>
  <c r="M34" i="19"/>
  <c r="F35" i="19"/>
  <c r="G35" i="19"/>
  <c r="J35" i="19"/>
  <c r="K35" i="19"/>
  <c r="L35" i="19"/>
  <c r="M35" i="19"/>
  <c r="F36" i="19"/>
  <c r="G36" i="19"/>
  <c r="J36" i="19"/>
  <c r="K36" i="19"/>
  <c r="L36" i="19"/>
  <c r="M36" i="19"/>
  <c r="F37" i="19"/>
  <c r="G37" i="19"/>
  <c r="J37" i="19"/>
  <c r="K37" i="19"/>
  <c r="L37" i="19"/>
  <c r="M37" i="19"/>
  <c r="F38" i="19"/>
  <c r="G38" i="19"/>
  <c r="J38" i="19"/>
  <c r="K38" i="19"/>
  <c r="L38" i="19"/>
  <c r="M38" i="19"/>
  <c r="A34" i="19"/>
  <c r="A35" i="19"/>
  <c r="A36" i="19"/>
  <c r="A37" i="19"/>
  <c r="A38" i="19"/>
  <c r="A39" i="19"/>
  <c r="A33" i="19"/>
  <c r="F31" i="19"/>
  <c r="G31" i="19"/>
  <c r="J31" i="19"/>
  <c r="K31" i="19"/>
  <c r="L31" i="19"/>
  <c r="M31" i="19"/>
  <c r="A31" i="19"/>
  <c r="F30" i="19"/>
  <c r="G30" i="19"/>
  <c r="J30" i="19"/>
  <c r="K30" i="19"/>
  <c r="L30" i="19"/>
  <c r="M30" i="19"/>
  <c r="A30" i="19"/>
  <c r="B30" i="19" s="1"/>
  <c r="M28" i="19"/>
  <c r="L28" i="19"/>
  <c r="K28" i="19"/>
  <c r="J28" i="19"/>
  <c r="I28" i="19"/>
  <c r="H28" i="19"/>
  <c r="G28" i="19"/>
  <c r="F28" i="19"/>
  <c r="A28" i="19"/>
  <c r="B28" i="19" s="1"/>
  <c r="F27" i="19"/>
  <c r="G27" i="19"/>
  <c r="J27" i="19"/>
  <c r="K27" i="19"/>
  <c r="L27" i="19"/>
  <c r="M27" i="19"/>
  <c r="A27" i="19"/>
  <c r="B27" i="19" s="1"/>
  <c r="A50" i="13" l="1"/>
  <c r="B50" i="19"/>
  <c r="A39" i="13"/>
  <c r="B39" i="19"/>
  <c r="A47" i="13"/>
  <c r="B47" i="19"/>
  <c r="A49" i="13"/>
  <c r="B49" i="19"/>
  <c r="A37" i="13"/>
  <c r="B37" i="19"/>
  <c r="A42" i="13"/>
  <c r="B42" i="19"/>
  <c r="A31" i="13"/>
  <c r="B31" i="19"/>
  <c r="A44" i="13"/>
  <c r="B44" i="19"/>
  <c r="A36" i="13"/>
  <c r="B36" i="19"/>
  <c r="A41" i="13"/>
  <c r="B41" i="19"/>
  <c r="A33" i="13"/>
  <c r="B33" i="19"/>
  <c r="A38" i="13"/>
  <c r="B38" i="19"/>
  <c r="A46" i="13"/>
  <c r="B46" i="19"/>
  <c r="A35" i="13"/>
  <c r="B35" i="19"/>
  <c r="A40" i="13"/>
  <c r="B40" i="19"/>
  <c r="A34" i="13"/>
  <c r="B34" i="19"/>
  <c r="A53" i="13"/>
  <c r="B53" i="19"/>
  <c r="A51" i="13"/>
  <c r="F21" i="19"/>
  <c r="G21" i="19"/>
  <c r="J21" i="19"/>
  <c r="K21" i="19"/>
  <c r="L21" i="19"/>
  <c r="M21" i="19"/>
  <c r="A21" i="19"/>
  <c r="A21" i="13" l="1"/>
  <c r="B21" i="19"/>
  <c r="O47" i="19"/>
  <c r="O44" i="19"/>
  <c r="O16" i="19"/>
  <c r="O33" i="19"/>
  <c r="O30" i="19"/>
  <c r="I30" i="19"/>
  <c r="H30" i="19"/>
  <c r="O27" i="19"/>
  <c r="O26" i="19"/>
  <c r="O24" i="19"/>
  <c r="O55" i="19"/>
  <c r="O19" i="19"/>
  <c r="O7" i="19"/>
  <c r="I21" i="19" l="1"/>
  <c r="I27" i="19"/>
  <c r="I26" i="19"/>
  <c r="I47" i="19"/>
  <c r="I31" i="19"/>
  <c r="I33" i="19"/>
  <c r="I34" i="19"/>
  <c r="I35" i="19"/>
  <c r="I36" i="19"/>
  <c r="I37" i="19"/>
  <c r="I38" i="19"/>
  <c r="I41" i="19"/>
  <c r="I42" i="19"/>
  <c r="I44" i="19"/>
  <c r="I46" i="19"/>
  <c r="I49" i="19"/>
  <c r="H21" i="19"/>
  <c r="H27" i="19"/>
  <c r="H47" i="19"/>
  <c r="H31" i="19"/>
  <c r="H33" i="19"/>
  <c r="H34" i="19"/>
  <c r="H35" i="19"/>
  <c r="H36" i="19"/>
  <c r="H37" i="19"/>
  <c r="H38" i="19"/>
  <c r="H41" i="19"/>
  <c r="H42" i="19"/>
  <c r="H44" i="19"/>
  <c r="H46" i="19"/>
  <c r="H49" i="19"/>
  <c r="A1" i="19"/>
  <c r="A5" i="19"/>
  <c r="B5" i="19" s="1"/>
  <c r="F5" i="19"/>
  <c r="G5" i="19"/>
  <c r="J5" i="19"/>
  <c r="K5" i="19"/>
  <c r="L5" i="19"/>
  <c r="M5" i="19"/>
  <c r="A6" i="19"/>
  <c r="B6" i="19" s="1"/>
  <c r="F6" i="19"/>
  <c r="G6" i="19"/>
  <c r="J6" i="19"/>
  <c r="K6" i="19"/>
  <c r="L6" i="19"/>
  <c r="M6" i="19"/>
  <c r="A7" i="19"/>
  <c r="B7" i="19" s="1"/>
  <c r="F7" i="19"/>
  <c r="G7" i="19"/>
  <c r="J7" i="19"/>
  <c r="K7" i="19"/>
  <c r="L7" i="19"/>
  <c r="M7" i="19"/>
  <c r="A8" i="19"/>
  <c r="B8" i="19" s="1"/>
  <c r="F8" i="19"/>
  <c r="G8" i="19"/>
  <c r="J8" i="19"/>
  <c r="K8" i="19"/>
  <c r="L8" i="19"/>
  <c r="M8" i="19"/>
  <c r="A9" i="19"/>
  <c r="B9" i="19" s="1"/>
  <c r="F9" i="19"/>
  <c r="G9" i="19"/>
  <c r="J9" i="19"/>
  <c r="K9" i="19"/>
  <c r="L9" i="19"/>
  <c r="M9" i="19"/>
  <c r="A10" i="19"/>
  <c r="B10" i="19" s="1"/>
  <c r="F10" i="19"/>
  <c r="G10" i="19"/>
  <c r="J10" i="19"/>
  <c r="K10" i="19"/>
  <c r="L10" i="19"/>
  <c r="M10" i="19"/>
  <c r="A11" i="19"/>
  <c r="B11" i="19" s="1"/>
  <c r="F11" i="19"/>
  <c r="G11" i="19"/>
  <c r="J11" i="19"/>
  <c r="K11" i="19"/>
  <c r="L11" i="19"/>
  <c r="A12" i="19"/>
  <c r="B12" i="19" s="1"/>
  <c r="F12" i="19"/>
  <c r="G12" i="19"/>
  <c r="J12" i="19"/>
  <c r="K12" i="19"/>
  <c r="L12" i="19"/>
  <c r="M12" i="19"/>
  <c r="A13" i="19"/>
  <c r="B13" i="19" s="1"/>
  <c r="F13" i="19"/>
  <c r="G13" i="19"/>
  <c r="J13" i="19"/>
  <c r="K13" i="19"/>
  <c r="L13" i="19"/>
  <c r="M13" i="19"/>
  <c r="A14" i="19"/>
  <c r="B14" i="19" s="1"/>
  <c r="F14" i="19"/>
  <c r="G14" i="19"/>
  <c r="J14" i="19"/>
  <c r="K14" i="19"/>
  <c r="L14" i="19"/>
  <c r="M14" i="19"/>
  <c r="A15" i="19"/>
  <c r="B15" i="19" s="1"/>
  <c r="F15" i="19"/>
  <c r="G15" i="19"/>
  <c r="J15" i="19"/>
  <c r="K15" i="19"/>
  <c r="L15" i="19"/>
  <c r="M15" i="19"/>
  <c r="A16" i="19"/>
  <c r="B16" i="19" s="1"/>
  <c r="F16" i="19"/>
  <c r="G16" i="19"/>
  <c r="J16" i="19"/>
  <c r="K16" i="19"/>
  <c r="L16" i="19"/>
  <c r="M16" i="19"/>
  <c r="A18" i="19"/>
  <c r="B18" i="19" s="1"/>
  <c r="F18" i="19"/>
  <c r="G18" i="19"/>
  <c r="J18" i="19"/>
  <c r="K18" i="19"/>
  <c r="L18" i="19"/>
  <c r="M18" i="19"/>
  <c r="A19" i="19"/>
  <c r="B19" i="19" s="1"/>
  <c r="F19" i="19"/>
  <c r="G19" i="19"/>
  <c r="J19" i="19"/>
  <c r="K19" i="19"/>
  <c r="L19" i="19"/>
  <c r="M19" i="19"/>
  <c r="A20" i="19"/>
  <c r="B20" i="19" s="1"/>
  <c r="F20" i="19"/>
  <c r="G20" i="19"/>
  <c r="J20" i="19"/>
  <c r="K20" i="19"/>
  <c r="L20" i="19"/>
  <c r="M20" i="19"/>
  <c r="A22" i="19"/>
  <c r="F22" i="19"/>
  <c r="G22" i="19"/>
  <c r="J22" i="19"/>
  <c r="K22" i="19"/>
  <c r="L22" i="19"/>
  <c r="M22" i="19"/>
  <c r="A23" i="19"/>
  <c r="B23" i="19" s="1"/>
  <c r="F23" i="19"/>
  <c r="G23" i="19"/>
  <c r="J23" i="19"/>
  <c r="K23" i="19"/>
  <c r="L23" i="19"/>
  <c r="M23" i="19"/>
  <c r="A24" i="19"/>
  <c r="B24" i="19" s="1"/>
  <c r="F24" i="19"/>
  <c r="G24" i="19"/>
  <c r="J24" i="19"/>
  <c r="K24" i="19"/>
  <c r="L24" i="19"/>
  <c r="M24" i="19"/>
  <c r="A25" i="19"/>
  <c r="B25" i="19" s="1"/>
  <c r="F25" i="19"/>
  <c r="G25" i="19"/>
  <c r="J25" i="19"/>
  <c r="K25" i="19"/>
  <c r="L25" i="19"/>
  <c r="M25" i="19"/>
  <c r="A26" i="19"/>
  <c r="B26" i="19" s="1"/>
  <c r="F26" i="19"/>
  <c r="G26" i="19"/>
  <c r="J26" i="19"/>
  <c r="K26" i="19"/>
  <c r="L26" i="19"/>
  <c r="M26" i="19"/>
  <c r="A29" i="19"/>
  <c r="B29" i="19" s="1"/>
  <c r="F29" i="19"/>
  <c r="G29" i="19"/>
  <c r="J29" i="19"/>
  <c r="K29" i="19"/>
  <c r="L29" i="19"/>
  <c r="M29" i="19"/>
  <c r="A32" i="19"/>
  <c r="F32" i="19"/>
  <c r="G32" i="19"/>
  <c r="J32" i="19"/>
  <c r="K32" i="19"/>
  <c r="L32" i="19"/>
  <c r="M32" i="19"/>
  <c r="A43" i="19"/>
  <c r="F43" i="19"/>
  <c r="G43" i="19"/>
  <c r="J43" i="19"/>
  <c r="K43" i="19"/>
  <c r="L43" i="19"/>
  <c r="M43" i="19"/>
  <c r="A45" i="19"/>
  <c r="F45" i="19"/>
  <c r="G45" i="19"/>
  <c r="J45" i="19"/>
  <c r="K45" i="19"/>
  <c r="L45" i="19"/>
  <c r="M45" i="19"/>
  <c r="A48" i="19"/>
  <c r="F48" i="19"/>
  <c r="G48" i="19"/>
  <c r="J48" i="19"/>
  <c r="K48" i="19"/>
  <c r="L48" i="19"/>
  <c r="M48" i="19"/>
  <c r="A52" i="19"/>
  <c r="B52" i="19" s="1"/>
  <c r="F52" i="19"/>
  <c r="G52" i="19"/>
  <c r="J52" i="19"/>
  <c r="K52" i="19"/>
  <c r="L52" i="19"/>
  <c r="M52" i="19"/>
  <c r="A54" i="19"/>
  <c r="F54" i="19"/>
  <c r="G54" i="19"/>
  <c r="J54" i="19"/>
  <c r="K54" i="19"/>
  <c r="L54" i="19"/>
  <c r="M54" i="19"/>
  <c r="A55" i="19"/>
  <c r="F55" i="19"/>
  <c r="G55" i="19"/>
  <c r="J55" i="19"/>
  <c r="K55" i="19"/>
  <c r="L55" i="19"/>
  <c r="M55" i="19"/>
  <c r="A54" i="13" l="1"/>
  <c r="B54" i="19"/>
  <c r="A55" i="13"/>
  <c r="B55" i="19"/>
  <c r="F56" i="19"/>
  <c r="A32" i="13"/>
  <c r="B32" i="19"/>
  <c r="A48" i="13"/>
  <c r="B48" i="19"/>
  <c r="A43" i="13"/>
  <c r="B43" i="19"/>
  <c r="B22" i="19"/>
  <c r="A45" i="13"/>
  <c r="B45" i="19"/>
  <c r="I54" i="19"/>
  <c r="H26" i="19"/>
  <c r="H54" i="19"/>
  <c r="G56" i="19"/>
  <c r="O56" i="19"/>
  <c r="N56" i="19"/>
  <c r="L56" i="19"/>
  <c r="J56" i="19"/>
  <c r="K56" i="19" l="1"/>
  <c r="M11" i="19" l="1"/>
  <c r="M56" i="19" s="1"/>
  <c r="I10" i="19" l="1"/>
  <c r="I12" i="19"/>
  <c r="I14" i="19"/>
  <c r="I20" i="19"/>
  <c r="H27" i="3"/>
  <c r="H30" i="3"/>
  <c r="H31" i="3"/>
  <c r="H32" i="3"/>
  <c r="H36" i="3"/>
  <c r="H37" i="3"/>
  <c r="H38" i="3"/>
  <c r="H39" i="3"/>
  <c r="H41" i="3"/>
  <c r="H44" i="3"/>
  <c r="H43" i="3"/>
  <c r="H46" i="3"/>
  <c r="H50" i="3"/>
  <c r="H51" i="3"/>
  <c r="H53" i="3"/>
  <c r="H52" i="3"/>
  <c r="H45" i="3"/>
  <c r="H55" i="3"/>
  <c r="H28" i="3"/>
  <c r="H94" i="3"/>
  <c r="H57" i="3"/>
  <c r="H86" i="3"/>
  <c r="I32" i="19"/>
  <c r="H59" i="3"/>
  <c r="H60" i="3"/>
  <c r="H62" i="3"/>
  <c r="H63" i="3"/>
  <c r="H64" i="3"/>
  <c r="H67" i="3"/>
  <c r="H75" i="3"/>
  <c r="H76" i="3"/>
  <c r="H78" i="3"/>
  <c r="I45" i="19"/>
  <c r="H83" i="3"/>
  <c r="H84" i="3"/>
  <c r="H87" i="3"/>
  <c r="H89" i="3"/>
  <c r="H93" i="3"/>
  <c r="H92" i="3"/>
  <c r="H95" i="3"/>
  <c r="E48" i="19" s="1"/>
  <c r="H96" i="3"/>
  <c r="H98" i="3"/>
  <c r="H99" i="3"/>
  <c r="H101" i="3"/>
  <c r="H104" i="3"/>
  <c r="H106" i="3"/>
  <c r="H105" i="3"/>
  <c r="H107" i="3"/>
  <c r="H110" i="3"/>
  <c r="H108" i="3"/>
  <c r="H112" i="3"/>
  <c r="H111" i="3"/>
  <c r="H113" i="3"/>
  <c r="E54" i="19" s="1"/>
  <c r="I55" i="19"/>
  <c r="I8" i="19"/>
  <c r="I5" i="19"/>
  <c r="H7" i="19"/>
  <c r="H9" i="19"/>
  <c r="H11" i="19"/>
  <c r="H14" i="19"/>
  <c r="H16" i="19"/>
  <c r="H20" i="19"/>
  <c r="H23" i="19"/>
  <c r="G30" i="3"/>
  <c r="G31" i="3"/>
  <c r="G39" i="3"/>
  <c r="G40" i="3"/>
  <c r="G41" i="3"/>
  <c r="G44" i="3"/>
  <c r="G43" i="3"/>
  <c r="G46" i="3"/>
  <c r="H29" i="19"/>
  <c r="G50" i="3"/>
  <c r="G51" i="3"/>
  <c r="G53" i="3"/>
  <c r="G52" i="3"/>
  <c r="G54" i="3"/>
  <c r="G45" i="3"/>
  <c r="G55" i="3"/>
  <c r="G28" i="3"/>
  <c r="G94" i="3"/>
  <c r="G57" i="3"/>
  <c r="G86" i="3"/>
  <c r="G59" i="3"/>
  <c r="G60" i="3"/>
  <c r="G62" i="3"/>
  <c r="G63" i="3"/>
  <c r="G64" i="3"/>
  <c r="G65" i="3"/>
  <c r="G67" i="3"/>
  <c r="G73" i="3"/>
  <c r="G75" i="3"/>
  <c r="G76" i="3"/>
  <c r="G78" i="3"/>
  <c r="H45" i="19"/>
  <c r="G83" i="3"/>
  <c r="G84" i="3"/>
  <c r="G87" i="3"/>
  <c r="G91" i="3"/>
  <c r="G89" i="3"/>
  <c r="G93" i="3"/>
  <c r="G92" i="3"/>
  <c r="G95" i="3"/>
  <c r="D48" i="19" s="1"/>
  <c r="G96" i="3"/>
  <c r="G98" i="3"/>
  <c r="G99" i="3"/>
  <c r="G101" i="3"/>
  <c r="G104" i="3"/>
  <c r="G106" i="3"/>
  <c r="G105" i="3"/>
  <c r="G107" i="3"/>
  <c r="G110" i="3"/>
  <c r="G108" i="3"/>
  <c r="G112" i="3"/>
  <c r="G111" i="3"/>
  <c r="G113" i="3"/>
  <c r="D54" i="19" s="1"/>
  <c r="G32" i="3"/>
  <c r="G38" i="3"/>
  <c r="G48" i="3"/>
  <c r="H16" i="3"/>
  <c r="G21" i="3"/>
  <c r="G5" i="3"/>
  <c r="H5" i="3"/>
  <c r="G27" i="3"/>
  <c r="G37" i="3"/>
  <c r="H40" i="3"/>
  <c r="H48" i="3"/>
  <c r="H56" i="3"/>
  <c r="H90" i="3"/>
  <c r="E47" i="19" s="1"/>
  <c r="H65" i="3"/>
  <c r="H73" i="3"/>
  <c r="H80" i="3"/>
  <c r="E42" i="19" s="1"/>
  <c r="H91" i="3"/>
  <c r="I115" i="3"/>
  <c r="C56" i="31" s="1"/>
  <c r="C57" i="31" s="1"/>
  <c r="F28" i="3" l="1"/>
  <c r="F65" i="3"/>
  <c r="F27" i="3"/>
  <c r="F84" i="3"/>
  <c r="F38" i="3"/>
  <c r="F99" i="3"/>
  <c r="F89" i="3"/>
  <c r="F39" i="3"/>
  <c r="F87" i="3"/>
  <c r="F94" i="3"/>
  <c r="F48" i="3"/>
  <c r="F37" i="3"/>
  <c r="F46" i="3"/>
  <c r="F60" i="3"/>
  <c r="F83" i="3"/>
  <c r="F51" i="3"/>
  <c r="F41" i="3"/>
  <c r="F78" i="3"/>
  <c r="F40" i="3"/>
  <c r="F32" i="3"/>
  <c r="F30" i="3"/>
  <c r="F111" i="3"/>
  <c r="H58" i="3"/>
  <c r="E31" i="19" s="1"/>
  <c r="H97" i="3"/>
  <c r="E49" i="19" s="1"/>
  <c r="H81" i="3"/>
  <c r="E45" i="19" s="1"/>
  <c r="H18" i="3"/>
  <c r="E14" i="19" s="1"/>
  <c r="H34" i="3"/>
  <c r="G11" i="3"/>
  <c r="D9" i="19" s="1"/>
  <c r="G23" i="3"/>
  <c r="D21" i="19" s="1"/>
  <c r="H42" i="3"/>
  <c r="E28" i="19" s="1"/>
  <c r="H26" i="3"/>
  <c r="G15" i="3"/>
  <c r="G66" i="3"/>
  <c r="D33" i="19" s="1"/>
  <c r="H61" i="3"/>
  <c r="G97" i="3"/>
  <c r="D49" i="19" s="1"/>
  <c r="G58" i="3"/>
  <c r="D31" i="19" s="1"/>
  <c r="H69" i="3"/>
  <c r="E35" i="19" s="1"/>
  <c r="H109" i="3"/>
  <c r="E53" i="19" s="1"/>
  <c r="G49" i="3"/>
  <c r="D30" i="19" s="1"/>
  <c r="G18" i="3"/>
  <c r="D16" i="19" s="1"/>
  <c r="G81" i="3"/>
  <c r="H9" i="3"/>
  <c r="E8" i="19" s="1"/>
  <c r="G69" i="3"/>
  <c r="D35" i="19" s="1"/>
  <c r="I48" i="19"/>
  <c r="H15" i="3"/>
  <c r="I11" i="19"/>
  <c r="H71" i="3"/>
  <c r="E37" i="19" s="1"/>
  <c r="H14" i="3"/>
  <c r="E12" i="19" s="1"/>
  <c r="G102" i="3"/>
  <c r="D51" i="19" s="1"/>
  <c r="G82" i="3"/>
  <c r="D44" i="19" s="1"/>
  <c r="G74" i="3"/>
  <c r="G61" i="3"/>
  <c r="G56" i="3"/>
  <c r="G42" i="3"/>
  <c r="D28" i="19" s="1"/>
  <c r="G35" i="3"/>
  <c r="D27" i="19" s="1"/>
  <c r="H25" i="19"/>
  <c r="G24" i="3"/>
  <c r="D22" i="19" s="1"/>
  <c r="H22" i="19"/>
  <c r="G17" i="3"/>
  <c r="H13" i="19"/>
  <c r="G7" i="3"/>
  <c r="D6" i="19" s="1"/>
  <c r="H6" i="19"/>
  <c r="H77" i="3"/>
  <c r="E40" i="19" s="1"/>
  <c r="I43" i="19"/>
  <c r="H70" i="3"/>
  <c r="E36" i="19" s="1"/>
  <c r="H29" i="3"/>
  <c r="E24" i="19" s="1"/>
  <c r="I24" i="19"/>
  <c r="H33" i="3"/>
  <c r="I18" i="19"/>
  <c r="H13" i="3"/>
  <c r="H79" i="3"/>
  <c r="E41" i="19" s="1"/>
  <c r="H22" i="3"/>
  <c r="I19" i="19"/>
  <c r="G34" i="3"/>
  <c r="G12" i="3"/>
  <c r="D5" i="19" s="1"/>
  <c r="H5" i="19"/>
  <c r="G16" i="3"/>
  <c r="H12" i="19"/>
  <c r="H21" i="3"/>
  <c r="I16" i="19"/>
  <c r="H11" i="3"/>
  <c r="E9" i="19" s="1"/>
  <c r="I9" i="19"/>
  <c r="G26" i="3"/>
  <c r="H88" i="3"/>
  <c r="E46" i="19" s="1"/>
  <c r="H47" i="3"/>
  <c r="G68" i="3"/>
  <c r="D34" i="19" s="1"/>
  <c r="G80" i="3"/>
  <c r="D42" i="19" s="1"/>
  <c r="G90" i="3"/>
  <c r="H32" i="19"/>
  <c r="H100" i="3"/>
  <c r="E50" i="19" s="1"/>
  <c r="H68" i="3"/>
  <c r="E34" i="19" s="1"/>
  <c r="H20" i="3"/>
  <c r="I15" i="19"/>
  <c r="G9" i="3"/>
  <c r="D8" i="19" s="1"/>
  <c r="H8" i="19"/>
  <c r="H114" i="3"/>
  <c r="E55" i="19" s="1"/>
  <c r="G100" i="3"/>
  <c r="D50" i="19" s="1"/>
  <c r="H23" i="3"/>
  <c r="E21" i="19" s="1"/>
  <c r="G8" i="3"/>
  <c r="D7" i="19" s="1"/>
  <c r="G114" i="3"/>
  <c r="D55" i="19" s="1"/>
  <c r="H55" i="19"/>
  <c r="G88" i="3"/>
  <c r="D46" i="19" s="1"/>
  <c r="G79" i="3"/>
  <c r="D41" i="19" s="1"/>
  <c r="G72" i="3"/>
  <c r="D38" i="19" s="1"/>
  <c r="H48" i="19"/>
  <c r="G47" i="3"/>
  <c r="G22" i="3"/>
  <c r="D19" i="19" s="1"/>
  <c r="H19" i="19"/>
  <c r="G14" i="3"/>
  <c r="H10" i="19"/>
  <c r="H8" i="3"/>
  <c r="E7" i="19" s="1"/>
  <c r="I7" i="19"/>
  <c r="H102" i="3"/>
  <c r="E51" i="19" s="1"/>
  <c r="H82" i="3"/>
  <c r="E44" i="19" s="1"/>
  <c r="H74" i="3"/>
  <c r="E39" i="19" s="1"/>
  <c r="I23" i="19"/>
  <c r="H72" i="3"/>
  <c r="E38" i="19" s="1"/>
  <c r="G71" i="3"/>
  <c r="D37" i="19" s="1"/>
  <c r="G29" i="3"/>
  <c r="D24" i="19" s="1"/>
  <c r="H24" i="19"/>
  <c r="G33" i="3"/>
  <c r="H18" i="19"/>
  <c r="G13" i="3"/>
  <c r="H7" i="3"/>
  <c r="E6" i="19" s="1"/>
  <c r="I6" i="19"/>
  <c r="H66" i="3"/>
  <c r="E33" i="19" s="1"/>
  <c r="H49" i="3"/>
  <c r="E30" i="19" s="1"/>
  <c r="I29" i="19"/>
  <c r="H35" i="3"/>
  <c r="I25" i="19"/>
  <c r="H24" i="3"/>
  <c r="E22" i="19" s="1"/>
  <c r="I22" i="19"/>
  <c r="H17" i="3"/>
  <c r="I13" i="19"/>
  <c r="G103" i="3"/>
  <c r="D52" i="19" s="1"/>
  <c r="H52" i="19"/>
  <c r="G20" i="3"/>
  <c r="H15" i="19"/>
  <c r="G109" i="3"/>
  <c r="D53" i="19" s="1"/>
  <c r="G77" i="3"/>
  <c r="D40" i="19" s="1"/>
  <c r="H43" i="19"/>
  <c r="G70" i="3"/>
  <c r="D36" i="19" s="1"/>
  <c r="H103" i="3"/>
  <c r="E52" i="19" s="1"/>
  <c r="I52" i="19"/>
  <c r="G36" i="3"/>
  <c r="F36" i="3" s="1"/>
  <c r="H54" i="3"/>
  <c r="F54" i="3" s="1"/>
  <c r="F110" i="3"/>
  <c r="F25" i="3" l="1"/>
  <c r="E15" i="19"/>
  <c r="D39" i="19"/>
  <c r="F74" i="3"/>
  <c r="B39" i="13" s="1"/>
  <c r="D32" i="19"/>
  <c r="D47" i="19"/>
  <c r="E26" i="19"/>
  <c r="E25" i="19"/>
  <c r="E27" i="19"/>
  <c r="E16" i="19"/>
  <c r="D10" i="19"/>
  <c r="E13" i="19"/>
  <c r="D13" i="19"/>
  <c r="D12" i="19"/>
  <c r="D26" i="19"/>
  <c r="E23" i="19"/>
  <c r="D23" i="19"/>
  <c r="E19" i="19"/>
  <c r="E43" i="19"/>
  <c r="D43" i="19"/>
  <c r="D15" i="19"/>
  <c r="E29" i="19"/>
  <c r="D25" i="19"/>
  <c r="E11" i="19"/>
  <c r="D45" i="19"/>
  <c r="E32" i="19"/>
  <c r="D14" i="19"/>
  <c r="D11" i="19"/>
  <c r="D20" i="19"/>
  <c r="E20" i="19"/>
  <c r="E18" i="19"/>
  <c r="D29" i="19"/>
  <c r="D18" i="19"/>
  <c r="F13" i="3"/>
  <c r="I56" i="19"/>
  <c r="E56" i="19" s="1"/>
  <c r="H56" i="19"/>
  <c r="D56" i="19" s="1"/>
  <c r="F45" i="3"/>
  <c r="C56" i="19" l="1"/>
  <c r="B56" i="13" s="1"/>
  <c r="P115" i="3"/>
  <c r="A24" i="13"/>
  <c r="F5" i="3" l="1"/>
  <c r="C5" i="19" s="1"/>
  <c r="F67" i="3"/>
  <c r="F24" i="3"/>
  <c r="F112" i="3"/>
  <c r="C22" i="19" l="1"/>
  <c r="F97" i="3"/>
  <c r="F101" i="3"/>
  <c r="F105" i="3"/>
  <c r="C49" i="19" l="1"/>
  <c r="B49" i="13"/>
  <c r="F95" i="3"/>
  <c r="F81" i="3"/>
  <c r="B43" i="13" s="1"/>
  <c r="F70" i="3"/>
  <c r="F77" i="3"/>
  <c r="F107" i="3"/>
  <c r="F96" i="3"/>
  <c r="F93" i="3"/>
  <c r="F82" i="3"/>
  <c r="C39" i="19"/>
  <c r="F71" i="3"/>
  <c r="F66" i="3"/>
  <c r="F62" i="3"/>
  <c r="F103" i="3"/>
  <c r="C52" i="19" s="1"/>
  <c r="F90" i="3"/>
  <c r="F58" i="3"/>
  <c r="F109" i="3"/>
  <c r="F100" i="3"/>
  <c r="C50" i="19" s="1"/>
  <c r="F91" i="3"/>
  <c r="F80" i="3"/>
  <c r="F76" i="3"/>
  <c r="F73" i="3"/>
  <c r="F69" i="3"/>
  <c r="F64" i="3"/>
  <c r="F59" i="3"/>
  <c r="F52" i="3"/>
  <c r="F102" i="3"/>
  <c r="F88" i="3"/>
  <c r="F79" i="3"/>
  <c r="F68" i="3"/>
  <c r="B34" i="13" s="1"/>
  <c r="F63" i="3"/>
  <c r="F56" i="3"/>
  <c r="F53" i="3"/>
  <c r="F104" i="3"/>
  <c r="F72" i="3"/>
  <c r="F86" i="3"/>
  <c r="F57" i="3"/>
  <c r="F55" i="3"/>
  <c r="F108" i="3"/>
  <c r="F92" i="3"/>
  <c r="F75" i="3"/>
  <c r="F61" i="3"/>
  <c r="B32" i="13" s="1"/>
  <c r="F50" i="3"/>
  <c r="F85" i="3"/>
  <c r="B45" i="13" s="1"/>
  <c r="A26" i="13"/>
  <c r="B51" i="13" l="1"/>
  <c r="C51" i="19"/>
  <c r="C41" i="19"/>
  <c r="B41" i="13"/>
  <c r="C42" i="19"/>
  <c r="B42" i="13"/>
  <c r="C33" i="19"/>
  <c r="B33" i="13"/>
  <c r="C40" i="19"/>
  <c r="B40" i="13"/>
  <c r="C37" i="19"/>
  <c r="B37" i="13"/>
  <c r="C36" i="19"/>
  <c r="B36" i="13"/>
  <c r="C46" i="19"/>
  <c r="B46" i="13"/>
  <c r="C38" i="19"/>
  <c r="B38" i="13"/>
  <c r="B50" i="13"/>
  <c r="C53" i="19"/>
  <c r="B53" i="13"/>
  <c r="C44" i="19"/>
  <c r="B44" i="13"/>
  <c r="C48" i="19"/>
  <c r="B48" i="13"/>
  <c r="C31" i="19"/>
  <c r="B31" i="13"/>
  <c r="C34" i="19"/>
  <c r="C35" i="19"/>
  <c r="B35" i="13"/>
  <c r="C47" i="19"/>
  <c r="B47" i="13"/>
  <c r="C43" i="19"/>
  <c r="C45" i="19"/>
  <c r="C32" i="19"/>
  <c r="N115" i="3" l="1"/>
  <c r="M115" i="3"/>
  <c r="R115" i="3"/>
  <c r="Q115" i="3"/>
  <c r="F14" i="3" l="1"/>
  <c r="A5" i="13"/>
  <c r="B5" i="13" l="1"/>
  <c r="F21" i="3"/>
  <c r="F42" i="3"/>
  <c r="F7" i="3"/>
  <c r="C6" i="19" s="1"/>
  <c r="F11" i="3"/>
  <c r="C9" i="19" s="1"/>
  <c r="F16" i="3"/>
  <c r="C12" i="19" s="1"/>
  <c r="F44" i="3"/>
  <c r="F8" i="3"/>
  <c r="C7" i="19" s="1"/>
  <c r="F47" i="3"/>
  <c r="F34" i="3"/>
  <c r="B26" i="13" s="1"/>
  <c r="F22" i="3"/>
  <c r="F18" i="3"/>
  <c r="F43" i="3"/>
  <c r="F35" i="3"/>
  <c r="C27" i="19" s="1"/>
  <c r="F26" i="3"/>
  <c r="C23" i="19" s="1"/>
  <c r="F33" i="3"/>
  <c r="F17" i="3"/>
  <c r="F29" i="3"/>
  <c r="C24" i="19" s="1"/>
  <c r="F23" i="3"/>
  <c r="F20" i="3"/>
  <c r="F15" i="3"/>
  <c r="C11" i="19" s="1"/>
  <c r="F31" i="3"/>
  <c r="B24" i="13" s="1"/>
  <c r="F49" i="3"/>
  <c r="F9" i="3"/>
  <c r="C8" i="19" s="1"/>
  <c r="C21" i="19" l="1"/>
  <c r="B21" i="13"/>
  <c r="C28" i="19"/>
  <c r="C14" i="19"/>
  <c r="C18" i="19"/>
  <c r="C29" i="19"/>
  <c r="C30" i="19"/>
  <c r="C15" i="19"/>
  <c r="C20" i="19"/>
  <c r="C19" i="19"/>
  <c r="C16" i="19"/>
  <c r="C26" i="19"/>
  <c r="C25" i="19"/>
  <c r="C13" i="19"/>
  <c r="O115" i="3"/>
  <c r="G115" i="3" s="1"/>
  <c r="F113" i="3" l="1"/>
  <c r="A22" i="13"/>
  <c r="B22" i="13" s="1"/>
  <c r="C54" i="19" l="1"/>
  <c r="B54" i="13"/>
  <c r="A52" i="13"/>
  <c r="B52" i="13" s="1"/>
  <c r="A29" i="13"/>
  <c r="B29" i="13" s="1"/>
  <c r="A28" i="13"/>
  <c r="B28" i="13" s="1"/>
  <c r="A27" i="13"/>
  <c r="B27" i="13" s="1"/>
  <c r="A25" i="13"/>
  <c r="B25" i="13" s="1"/>
  <c r="A23" i="13"/>
  <c r="B23" i="13" s="1"/>
  <c r="A20" i="13"/>
  <c r="B20" i="13" s="1"/>
  <c r="A19" i="13"/>
  <c r="B19" i="13" s="1"/>
  <c r="A18" i="13"/>
  <c r="B18" i="13" s="1"/>
  <c r="A16" i="13"/>
  <c r="B16" i="13" s="1"/>
  <c r="A15" i="13"/>
  <c r="B15" i="13" s="1"/>
  <c r="A14" i="13"/>
  <c r="B14" i="13" s="1"/>
  <c r="A13" i="13"/>
  <c r="B13" i="13" s="1"/>
  <c r="A12" i="13"/>
  <c r="B12" i="13" s="1"/>
  <c r="A11" i="13"/>
  <c r="B11" i="13" s="1"/>
  <c r="A10" i="13"/>
  <c r="A9" i="13"/>
  <c r="B9" i="13" s="1"/>
  <c r="A8" i="13"/>
  <c r="B8" i="13" s="1"/>
  <c r="A7" i="13"/>
  <c r="B7" i="13" s="1"/>
  <c r="A6" i="13"/>
  <c r="B6" i="13" l="1"/>
  <c r="A4" i="13"/>
  <c r="C57" i="13"/>
  <c r="D57" i="13"/>
  <c r="B57" i="13" l="1"/>
  <c r="F114" i="3" l="1"/>
  <c r="C55" i="19" l="1"/>
  <c r="B55" i="13"/>
  <c r="A30" i="13"/>
  <c r="F98" i="3"/>
  <c r="J115" i="3"/>
  <c r="D56" i="31" s="1"/>
  <c r="D57" i="31" s="1"/>
  <c r="F106" i="3"/>
  <c r="B30" i="13" l="1"/>
  <c r="H115" i="3"/>
  <c r="F115" i="3" s="1"/>
  <c r="H12" i="3"/>
  <c r="E10" i="19" s="1"/>
  <c r="F12" i="3" l="1"/>
  <c r="B10" i="13" s="1"/>
  <c r="E5" i="19"/>
  <c r="C10" i="19" l="1"/>
</calcChain>
</file>

<file path=xl/sharedStrings.xml><?xml version="1.0" encoding="utf-8"?>
<sst xmlns="http://schemas.openxmlformats.org/spreadsheetml/2006/main" count="780" uniqueCount="285">
  <si>
    <t>Institutionsnavn</t>
  </si>
  <si>
    <t>Hørkram</t>
  </si>
  <si>
    <t>Total</t>
  </si>
  <si>
    <t>Børnehuset Birkhøj</t>
  </si>
  <si>
    <t>Børnehuset Solbjerg</t>
  </si>
  <si>
    <t>Børnehuset Søndersø</t>
  </si>
  <si>
    <t>Dalgårdens Børnehus</t>
  </si>
  <si>
    <t>Farumsødal</t>
  </si>
  <si>
    <t>Krudthuset</t>
  </si>
  <si>
    <t>Lynghuset</t>
  </si>
  <si>
    <t>Plejecenteret Solbjerghaven</t>
  </si>
  <si>
    <t>Nordvænget Vuggestue</t>
  </si>
  <si>
    <t>Lillevang - Køkken</t>
  </si>
  <si>
    <t>Børnehuset Bøgely</t>
  </si>
  <si>
    <t>Økologi %</t>
  </si>
  <si>
    <t>Hareskov Børnehus</t>
  </si>
  <si>
    <t>Skovgården</t>
  </si>
  <si>
    <t>Ryet Børnehus</t>
  </si>
  <si>
    <t>Espebo Børnecenter</t>
  </si>
  <si>
    <t>Furesø AdHd</t>
  </si>
  <si>
    <t>Børnehuset Kirke Værløse</t>
  </si>
  <si>
    <t>Åkanden</t>
  </si>
  <si>
    <t>Lillevang - Blommehaven</t>
  </si>
  <si>
    <t>Lillevang - Magnoliehaven</t>
  </si>
  <si>
    <t>Lillevang - Syrenhaven</t>
  </si>
  <si>
    <t>Hareskov skole - lærerforplejning</t>
  </si>
  <si>
    <t>Børnehuset Birkedal</t>
  </si>
  <si>
    <t>Solvang FFO, Solvognen</t>
  </si>
  <si>
    <t>Sundhedsplejen, Farum</t>
  </si>
  <si>
    <t>Økologiprocenter - alle køkkener</t>
  </si>
  <si>
    <t>Lille Værløse Skole, Autisme afdelingen</t>
  </si>
  <si>
    <t>Øko kg</t>
  </si>
  <si>
    <t>Omfattet kg</t>
  </si>
  <si>
    <t>Omfattet kg=samlet køb i kilo fraregnet salt, flaskevand, vildt, vilde fisk og nonfood</t>
  </si>
  <si>
    <t>Farum Vejgaard, BH/VS</t>
  </si>
  <si>
    <t>Svanepunktet, Rehab</t>
  </si>
  <si>
    <t>Dalgårdens Børnehus, møde</t>
  </si>
  <si>
    <t>Rådhuset Furesø Kommune + frugtordning</t>
  </si>
  <si>
    <t>Guld</t>
  </si>
  <si>
    <t>Sølv</t>
  </si>
  <si>
    <t>Bronze</t>
  </si>
  <si>
    <t>Det økologiske Spisemærke</t>
  </si>
  <si>
    <t>30-60%</t>
  </si>
  <si>
    <t>60-90%</t>
  </si>
  <si>
    <t>90-100%</t>
  </si>
  <si>
    <t>Sprogcenter Furesø</t>
  </si>
  <si>
    <t>Børnehuset Mimers Brønd</t>
  </si>
  <si>
    <t>Lille Værløse Skoles FFO 3 (Klub24 )</t>
  </si>
  <si>
    <t xml:space="preserve">Lillevang - Kornelhaven </t>
  </si>
  <si>
    <t>JDE</t>
  </si>
  <si>
    <t>Genoptræningscenteret</t>
  </si>
  <si>
    <t>Driftsgården</t>
  </si>
  <si>
    <t>Hjemmeplejen+Hjemme-og Sygeplejen</t>
  </si>
  <si>
    <t>Børnehuset Atlantis (Tidl. Børnehusene, Ryttergårdsvej)</t>
  </si>
  <si>
    <t>Furesø Skole- og Familiehus (inkl. Rådgivning, vejledn. og støtte)</t>
  </si>
  <si>
    <t>Børnehuset Vingesus</t>
  </si>
  <si>
    <t>Furesø Museer</t>
  </si>
  <si>
    <t>Hareskov Børnehus, personale</t>
  </si>
  <si>
    <t>Græshoppen, madpakker</t>
  </si>
  <si>
    <t>Lyngholmskolen, lærerforplejning + Gruppeordning(tidl. Furesøskolen)</t>
  </si>
  <si>
    <t>I alt %</t>
  </si>
  <si>
    <t xml:space="preserve">I alt stk. </t>
  </si>
  <si>
    <t>Økologiprocenter - alle kommunale køkkener med smileyordning</t>
  </si>
  <si>
    <t>Syvstjernevænge, Bofællesskabet</t>
  </si>
  <si>
    <t>Solhøjgård, Fritidshjem, selvejende</t>
  </si>
  <si>
    <t>Furesø Musikskole</t>
  </si>
  <si>
    <t>Lyngholmskolen, madkundskab</t>
  </si>
  <si>
    <t>Ryetbo</t>
  </si>
  <si>
    <t>Humlehaven, specialbørnehave</t>
  </si>
  <si>
    <t>Solvangskolen, madkundskab</t>
  </si>
  <si>
    <t xml:space="preserve">Syvstjerneklubben, møder </t>
  </si>
  <si>
    <t xml:space="preserve">Syvstjerneskolen, madkundskab </t>
  </si>
  <si>
    <t>Solvangskolen, skolens fælleskøb</t>
  </si>
  <si>
    <t>Røde Sol (Madpakker og forældrefrugt)</t>
  </si>
  <si>
    <t>Hareskov skole, madkundskab</t>
  </si>
  <si>
    <t>Furesø Ungdomsskole</t>
  </si>
  <si>
    <t>Furesøgård, fritidsklub</t>
  </si>
  <si>
    <t xml:space="preserve">Egeskolen, skolens fælles køb </t>
  </si>
  <si>
    <t>Egeskolen, kantine</t>
  </si>
  <si>
    <t>Børnehuset Skovbakken</t>
  </si>
  <si>
    <t>Værløse Svømmehal</t>
  </si>
  <si>
    <t>Skolelandbruget</t>
  </si>
  <si>
    <t xml:space="preserve">Hareskov FFO, Læsehuset  </t>
  </si>
  <si>
    <t>HB Kødgros/Driftsgården /Tvilling/Rema vedr. Lillevang</t>
  </si>
  <si>
    <r>
      <rPr>
        <b/>
        <sz val="11"/>
        <color rgb="FF92D050"/>
        <rFont val="Calibri"/>
        <family val="2"/>
        <scheme val="minor"/>
      </rPr>
      <t>Div.købmand</t>
    </r>
    <r>
      <rPr>
        <b/>
        <sz val="11"/>
        <color theme="1"/>
        <rFont val="Calibri"/>
        <family val="2"/>
        <scheme val="minor"/>
      </rPr>
      <t>/</t>
    </r>
    <r>
      <rPr>
        <b/>
        <sz val="11"/>
        <color rgb="FF92D050"/>
        <rFont val="Calibri"/>
        <family val="2"/>
        <scheme val="minor"/>
      </rPr>
      <t>Kantinehaver Stavnsholt / Lynghuset/</t>
    </r>
    <r>
      <rPr>
        <b/>
        <sz val="11"/>
        <rFont val="Calibri"/>
        <family val="2"/>
        <scheme val="minor"/>
      </rPr>
      <t>Ryetbo</t>
    </r>
    <r>
      <rPr>
        <b/>
        <sz val="11"/>
        <color rgb="FF92D050"/>
        <rFont val="Calibri"/>
        <family val="2"/>
        <scheme val="minor"/>
      </rPr>
      <t>/Natursli</t>
    </r>
    <r>
      <rPr>
        <b/>
        <sz val="11"/>
        <color theme="1"/>
        <rFont val="Calibri"/>
        <family val="2"/>
        <scheme val="minor"/>
      </rPr>
      <t>k/Premier IS/</t>
    </r>
    <r>
      <rPr>
        <b/>
        <sz val="11"/>
        <color rgb="FF92D050"/>
        <rFont val="Calibri"/>
        <family val="2"/>
        <scheme val="minor"/>
      </rPr>
      <t>Ristet Rug</t>
    </r>
  </si>
  <si>
    <t>Kommunal Tandpleje/Tandklinikken Søndersøskolen, Nygårdsterrasserne, Kirke Værløse</t>
  </si>
  <si>
    <t>Søndersø FFO 1</t>
  </si>
  <si>
    <t>Søndersø FFO 2, Solbjerggaard</t>
  </si>
  <si>
    <t>Lille Værløse Skole, Madkundskab</t>
  </si>
  <si>
    <t>Madhus, Det danske - ekstern opgørelse uden kg, kun øko% oplyses</t>
  </si>
  <si>
    <t>Furesø Bibliotek, frugt- og kaffeordning</t>
  </si>
  <si>
    <t>Svanepunktet Plejecenter, Svane</t>
  </si>
  <si>
    <t>Svanepunktet, Bofællesskabet</t>
  </si>
  <si>
    <t>Syvstjerneskolen, møder og kontor</t>
  </si>
  <si>
    <t>Broen, specialtilbud 0. -9- kl.</t>
  </si>
  <si>
    <t>Fritidshjemmenes Andelsforening á 1986</t>
  </si>
  <si>
    <t>Paletten (Valhalla)</t>
  </si>
  <si>
    <t>Børnehuset Nørreskoven</t>
  </si>
  <si>
    <t>Anais Kulturcafé, Farum Kulturhus</t>
  </si>
  <si>
    <t>HB Kødgros, Tvilling, Driftsgården</t>
  </si>
  <si>
    <t>Dagplejen, kaffe (mad fra Mimers Brønd)</t>
  </si>
  <si>
    <t>Børnehuset Lyngholm nr. 15 (vuggest.)</t>
  </si>
  <si>
    <t>Børnehuset Lyngholm nr. 17 (børneh.)</t>
  </si>
  <si>
    <t>Stavnsholtskolen, kantinen. Har skolehaver</t>
  </si>
  <si>
    <t>Fars Køkkenskole</t>
  </si>
  <si>
    <t>Hareskov Skole, natur</t>
  </si>
  <si>
    <t>Fiskebæk Naturskole</t>
  </si>
  <si>
    <t>Børnehuset Hjertet</t>
  </si>
  <si>
    <t>TO numre; 200079202; 200531038</t>
  </si>
  <si>
    <t>TO numre; 200525105; 200525099</t>
  </si>
  <si>
    <t>Hørkram kundenummer</t>
  </si>
  <si>
    <t xml:space="preserve">JDE og BKI                                        </t>
  </si>
  <si>
    <t>Lille Værløse Skole, adm. (kaffe)</t>
  </si>
  <si>
    <t>Hareskov FFO - Gasværket, klub</t>
  </si>
  <si>
    <t>Skiftesporet/Social Psykiatrien</t>
  </si>
  <si>
    <t>Lille Værløse Skoles FFO 1 (Miniklub)</t>
  </si>
  <si>
    <t>Lille Værløse Skoles FFO 2 (Toppen)</t>
  </si>
  <si>
    <t>Lillestjernen FFO</t>
  </si>
  <si>
    <t>Syvstjerneklubben &amp; kantine</t>
  </si>
  <si>
    <t>Institutionstype</t>
  </si>
  <si>
    <t>Børneinstitution</t>
  </si>
  <si>
    <t>FFO+Klub</t>
  </si>
  <si>
    <t>Social+Kultur</t>
  </si>
  <si>
    <t>Skolekantiner</t>
  </si>
  <si>
    <t>Madkundskab</t>
  </si>
  <si>
    <t>Ældre</t>
  </si>
  <si>
    <t>Rådhus</t>
  </si>
  <si>
    <t>Møder m.v.</t>
  </si>
  <si>
    <t>Cassiopeia, Galaksen. Opgøres af Cassiopeia</t>
  </si>
  <si>
    <t/>
  </si>
  <si>
    <t>Nettovægt (kg)</t>
  </si>
  <si>
    <t>Grundvand</t>
  </si>
  <si>
    <t>KundeNr</t>
  </si>
  <si>
    <t>KundeNavn</t>
  </si>
  <si>
    <t>Omf.</t>
  </si>
  <si>
    <t>Øko.</t>
  </si>
  <si>
    <t>Øko%</t>
  </si>
  <si>
    <t xml:space="preserve">Ej Omf. </t>
  </si>
  <si>
    <t>Liter skånet</t>
  </si>
  <si>
    <t>Stavnsholt Børnehus</t>
  </si>
  <si>
    <t>Farum Nordby Børnehus</t>
  </si>
  <si>
    <t>Daginstitutionen Solstrålen</t>
  </si>
  <si>
    <t>Svanepunktet Plejecenter</t>
  </si>
  <si>
    <t>Stavnholtskolen</t>
  </si>
  <si>
    <t>Social Psykiatrien</t>
  </si>
  <si>
    <t>Børnehuset Lyngholm Børnehave</t>
  </si>
  <si>
    <t>Paletten</t>
  </si>
  <si>
    <t>Lille Værløse Skole</t>
  </si>
  <si>
    <t>Fritidsklubben Gasværket</t>
  </si>
  <si>
    <t>Ll Værløse Skole Ffo2 Toppen</t>
  </si>
  <si>
    <t>Lille Værløse Skole Ffo 1</t>
  </si>
  <si>
    <t>Børnehuset Lyngholm Vuggestue</t>
  </si>
  <si>
    <t>Ffo Lillestjernen</t>
  </si>
  <si>
    <t>Værløse Rådhus Frugt</t>
  </si>
  <si>
    <t>Cassiopeia Værløse Galaksen</t>
  </si>
  <si>
    <t>Slottet Gasværket</t>
  </si>
  <si>
    <t>Farum Vejgård Vuggestuen</t>
  </si>
  <si>
    <t>Børnehuset Atlantis</t>
  </si>
  <si>
    <t>Vingesus</t>
  </si>
  <si>
    <t>Lillestjernen Møde</t>
  </si>
  <si>
    <t>Børnehus Hjertet</t>
  </si>
  <si>
    <t>Syvstjerneskolen *Klub*</t>
  </si>
  <si>
    <t>Syvstjerneskolen</t>
  </si>
  <si>
    <t>Værløse Rådhus</t>
  </si>
  <si>
    <t>Aktivitetscenteret Skovgården</t>
  </si>
  <si>
    <t>Kornelhaven Gr. 3</t>
  </si>
  <si>
    <t>Åkanden Børnehus - Køkken</t>
  </si>
  <si>
    <t>Børnehuset Egetræet</t>
  </si>
  <si>
    <t>Blommehaven Gr. 3</t>
  </si>
  <si>
    <t>Magnoliehaven  - Gruppe 3</t>
  </si>
  <si>
    <t>Syrenhaven Gr. 1</t>
  </si>
  <si>
    <t>Lillevang *Køkken</t>
  </si>
  <si>
    <t>Rækkemærkater</t>
  </si>
  <si>
    <t>Hovedtotal</t>
  </si>
  <si>
    <t>Sum af Omfattet kg</t>
  </si>
  <si>
    <t>Sum af Øko kg</t>
  </si>
  <si>
    <t>Registreret hos FVST</t>
  </si>
  <si>
    <t>Ikke registreret hos FVST</t>
  </si>
  <si>
    <t>Sum af Øko%</t>
  </si>
  <si>
    <t>Nemlig.com</t>
  </si>
  <si>
    <r>
      <t>Lillevang (Rokkedyssegård +Rema)/</t>
    </r>
    <r>
      <rPr>
        <b/>
        <sz val="11"/>
        <color rgb="FF92D050"/>
        <rFont val="Calibri"/>
        <family val="2"/>
        <scheme val="minor"/>
      </rPr>
      <t>Kantinehaver Stavnsholt/Lynghuset/</t>
    </r>
    <r>
      <rPr>
        <b/>
        <sz val="11"/>
        <rFont val="Calibri"/>
        <family val="2"/>
        <scheme val="minor"/>
      </rPr>
      <t>Ryetbo</t>
    </r>
    <r>
      <rPr>
        <b/>
        <sz val="11"/>
        <color rgb="FF92D050"/>
        <rFont val="Calibri"/>
        <family val="2"/>
        <scheme val="minor"/>
      </rPr>
      <t>/Værløse Svømmehal (Natursli</t>
    </r>
    <r>
      <rPr>
        <b/>
        <sz val="11"/>
        <color theme="1"/>
        <rFont val="Calibri"/>
        <family val="2"/>
        <scheme val="minor"/>
      </rPr>
      <t>k/Premier IS)</t>
    </r>
  </si>
  <si>
    <t>Børnehuset Birkhøj - møder</t>
  </si>
  <si>
    <t>Nemlig kundenummer</t>
  </si>
  <si>
    <t>Lillestjernen FFO, møder</t>
  </si>
  <si>
    <t>Lyngholm FFO</t>
  </si>
  <si>
    <t xml:space="preserve">Stavnsholt FFO (Raketten+Turbodragen) </t>
  </si>
  <si>
    <t>2163130; 1088515</t>
  </si>
  <si>
    <t>Hareskov FFO Kaffe</t>
  </si>
  <si>
    <t>1111606;1145780</t>
  </si>
  <si>
    <t>1346990; 2162953</t>
  </si>
  <si>
    <t>1501208; 2180848</t>
  </si>
  <si>
    <t>2165538; 2172346; 2174467</t>
  </si>
  <si>
    <t xml:space="preserve">Søndersø, Botræningstilbud </t>
  </si>
  <si>
    <t>Customer number</t>
  </si>
  <si>
    <t>Customer name</t>
  </si>
  <si>
    <t>Bofællesskabet  Svanepunktet</t>
  </si>
  <si>
    <t>Bofællesskabet Syvstjerne Vænge</t>
  </si>
  <si>
    <t>Egeskolen</t>
  </si>
  <si>
    <t>Farumsødal integreret institution</t>
  </si>
  <si>
    <t>FFO Lillestjernen</t>
  </si>
  <si>
    <t>Ffo Lyngholm</t>
  </si>
  <si>
    <t>FFO Stavnsholt</t>
  </si>
  <si>
    <t>Fritidsklubben Solbjerggård</t>
  </si>
  <si>
    <t>Fritids-ungdomsklubben Regnbuen</t>
  </si>
  <si>
    <t>Furesø kommunale tandpleje</t>
  </si>
  <si>
    <t>Furesøgaard fritidsklub</t>
  </si>
  <si>
    <t>Hareskov FFO</t>
  </si>
  <si>
    <t>Hareskov Skole</t>
  </si>
  <si>
    <t>Hareskov skole</t>
  </si>
  <si>
    <t>Lille Værløse Skole/ Madkundskab</t>
  </si>
  <si>
    <t>Lillestjernen</t>
  </si>
  <si>
    <t>Lyngholmskolen - Madkundskab</t>
  </si>
  <si>
    <t>Lyngholmskolen gruppeordning</t>
  </si>
  <si>
    <t>Plejehjemmet Solbjerghaven</t>
  </si>
  <si>
    <t>Ryet børnehus, Furesø</t>
  </si>
  <si>
    <t>Solbjerghaven</t>
  </si>
  <si>
    <t>Solvang ffo</t>
  </si>
  <si>
    <t>Solvangskolen</t>
  </si>
  <si>
    <t>Specialbørnehaven Humlehaven</t>
  </si>
  <si>
    <t>Stavnsholtskolen</t>
  </si>
  <si>
    <t>Syvstjerneklubben</t>
  </si>
  <si>
    <t>Søndersø Botræningstilbud</t>
  </si>
  <si>
    <t>Søndersøskolen</t>
  </si>
  <si>
    <t>UngFuresø</t>
  </si>
  <si>
    <t>Lille Værløse Skole, kantinen</t>
  </si>
  <si>
    <t>Stavnsholtskolen, madkundskab og møder</t>
  </si>
  <si>
    <t>Søndersøskolen - kontor</t>
  </si>
  <si>
    <t>Søndersøskolen - madkundskab</t>
  </si>
  <si>
    <t>Lyngholmskolen</t>
  </si>
  <si>
    <t>Lyngholmskolen *Kontor*</t>
  </si>
  <si>
    <t>Furesø Rehabilitering</t>
  </si>
  <si>
    <t>to numre; 200106717+200042992</t>
  </si>
  <si>
    <t>Furesø familiehus</t>
  </si>
  <si>
    <t>Skolelandbruget og Haver til Maver</t>
  </si>
  <si>
    <t>Lille Værløse Skole FFO (Jonstrup afd.)</t>
  </si>
  <si>
    <t>Furesø tandpleje</t>
  </si>
  <si>
    <t>2164335;2223363</t>
  </si>
  <si>
    <t>Solstrålen</t>
  </si>
  <si>
    <t>Lyngholmskolen, kantinen</t>
  </si>
  <si>
    <t>Lyngholmskolen, Administration (gul dør)</t>
  </si>
  <si>
    <t>Lille Værløse Skole, gruppeordningen</t>
  </si>
  <si>
    <t>syvstjerneskolen</t>
  </si>
  <si>
    <t>Sundhedsplejen Furesø</t>
  </si>
  <si>
    <t>2154841; 1387175;2155984</t>
  </si>
  <si>
    <t>1199339; 1573820</t>
  </si>
  <si>
    <t>1004359; 2230005;2231699; 1380376</t>
  </si>
  <si>
    <t>Stavnsholt Børnehus, integr.</t>
  </si>
  <si>
    <t>EKG</t>
  </si>
  <si>
    <t>EAN nummer</t>
  </si>
  <si>
    <t>990028480</t>
  </si>
  <si>
    <t>5798008526350</t>
  </si>
  <si>
    <t>5798008504372</t>
  </si>
  <si>
    <t>5798008526381</t>
  </si>
  <si>
    <t>5798008526497</t>
  </si>
  <si>
    <t>5798008526916</t>
  </si>
  <si>
    <t>5798008526619</t>
  </si>
  <si>
    <t>5798008506956</t>
  </si>
  <si>
    <t>5790000411863</t>
  </si>
  <si>
    <t>5798008526404</t>
  </si>
  <si>
    <t>5798008526305</t>
  </si>
  <si>
    <t>5798008506987</t>
  </si>
  <si>
    <t>5798008504167</t>
  </si>
  <si>
    <t>5798008526329</t>
  </si>
  <si>
    <t>2. kvartal 24</t>
  </si>
  <si>
    <t>Furesø Kommune SKI 50.90</t>
  </si>
  <si>
    <t>Periode: 01-04-2024 .. 30-06-2024</t>
  </si>
  <si>
    <t>Beløb excl. moms (DKK)</t>
  </si>
  <si>
    <t>Ej Omf.</t>
  </si>
  <si>
    <t>Ll Værløse Skole Ffo3 Klub24</t>
  </si>
  <si>
    <t>Solvangskolen Hjemkundskab</t>
  </si>
  <si>
    <t>Weight in gram for ecology items</t>
  </si>
  <si>
    <t>Weight in gram for non-ecology items</t>
  </si>
  <si>
    <t>Total weight in gram</t>
  </si>
  <si>
    <t>Ecology weight in gram in % of total weight in gram</t>
  </si>
  <si>
    <t>Børnehuset Siv</t>
  </si>
  <si>
    <t>Hjemme og sygeplejen</t>
  </si>
  <si>
    <t>Furesø Hjemme- og Sygepleje</t>
  </si>
  <si>
    <t>Furesø Kom. Miljøafd.</t>
  </si>
  <si>
    <t>lille Værløse skole</t>
  </si>
  <si>
    <t>Furesø Bibliotekerne</t>
  </si>
  <si>
    <t>IT-Forsyningen</t>
  </si>
  <si>
    <t>Øko kg.</t>
  </si>
  <si>
    <t>Total kg.</t>
  </si>
  <si>
    <t>1017038;2163049</t>
  </si>
  <si>
    <t>2296585;2296749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</si>
</sst>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* #,##0.00\ &quot;kr.&quot;_-;\-* #,##0.00\ &quot;kr.&quot;_-;_-* &quot;-&quot;??\ &quot;kr.&quot;_-;_-@_-"/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_ * #,##0.000_ ;_ * \-#,##0.000_ ;_ * &quot;-&quot;??_ ;_ @_ "/>
    <numFmt numFmtId="167" formatCode="#,##0_ ;\-#,##0\ "/>
    <numFmt numFmtId="168" formatCode="_ * #,##0.0000_ ;_ * \-#,##0.0000_ ;_ * &quot;-&quot;??_ ;_ @_ "/>
    <numFmt numFmtId="169" formatCode="0.0"/>
    <numFmt numFmtId="170" formatCode="[$-10406]#,##0.0"/>
    <numFmt numFmtId="171" formatCode="###,000"/>
    <numFmt numFmtId="172" formatCode="[$-10406]#,##0.00%"/>
    <numFmt numFmtId="173" formatCode="[$-10406]#,##0.0;\(#,##0.0\)"/>
    <numFmt numFmtId="174" formatCode="[$-10406]#,##0;\-#,##0"/>
    <numFmt numFmtId="175" formatCode="[$-10406]#,##0.00;\-#,##0.00"/>
    <numFmt numFmtId="176" formatCode="_-* #,##0_-;\-* #,##0_-;_-* &quot;-&quot;??_-;_-@_-"/>
    <numFmt numFmtId="177" formatCode="0.0%"/>
    <numFmt numFmtId="178" formatCode="_ * #,##0.0_ ;_ * \-#,##0.0_ ;_ * &quot;-&quot;??_ ;_ @_ "/>
  </numFmts>
  <fonts count="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92D05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1F497D"/>
      <name val="Verdana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</font>
    <font>
      <sz val="11"/>
      <name val="Calibri"/>
    </font>
    <font>
      <sz val="10"/>
      <color rgb="FF000000"/>
      <name val="Arial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rgb="FFACB9CA"/>
      </left>
      <right style="thin">
        <color rgb="FFACB9CA"/>
      </right>
      <top style="thin">
        <color rgb="FFACB9CA"/>
      </top>
      <bottom style="thin">
        <color rgb="FFACB9CA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69">
    <xf numFmtId="0" fontId="0" fillId="0" borderId="0"/>
    <xf numFmtId="164" fontId="2" fillId="0" borderId="0" applyFont="0" applyFill="0" applyBorder="0" applyAlignment="0" applyProtection="0"/>
    <xf numFmtId="0" fontId="4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8" applyNumberFormat="0" applyAlignment="0" applyProtection="0"/>
    <xf numFmtId="0" fontId="15" fillId="7" borderId="9" applyNumberFormat="0" applyAlignment="0" applyProtection="0"/>
    <xf numFmtId="0" fontId="16" fillId="7" borderId="8" applyNumberFormat="0" applyAlignment="0" applyProtection="0"/>
    <xf numFmtId="0" fontId="17" fillId="0" borderId="10" applyNumberFormat="0" applyFill="0" applyAlignment="0" applyProtection="0"/>
    <xf numFmtId="0" fontId="18" fillId="8" borderId="11" applyNumberFormat="0" applyAlignment="0" applyProtection="0"/>
    <xf numFmtId="0" fontId="19" fillId="0" borderId="0" applyNumberFormat="0" applyFill="0" applyBorder="0" applyAlignment="0" applyProtection="0"/>
    <xf numFmtId="0" fontId="2" fillId="9" borderId="12" applyNumberFormat="0" applyFont="0" applyAlignment="0" applyProtection="0"/>
    <xf numFmtId="0" fontId="20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1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33" borderId="0" applyNumberFormat="0" applyBorder="0" applyAlignment="0" applyProtection="0"/>
    <xf numFmtId="0" fontId="4" fillId="0" borderId="0"/>
    <xf numFmtId="0" fontId="22" fillId="0" borderId="0"/>
    <xf numFmtId="0" fontId="23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3" fillId="0" borderId="0"/>
    <xf numFmtId="171" fontId="36" fillId="0" borderId="36" applyNumberFormat="0" applyProtection="0">
      <alignment horizontal="right" vertical="center"/>
    </xf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44" fontId="40" fillId="0" borderId="0" applyFont="0" applyFill="0" applyBorder="0" applyAlignment="0" applyProtection="0"/>
  </cellStyleXfs>
  <cellXfs count="265">
    <xf numFmtId="0" fontId="0" fillId="0" borderId="0" xfId="0"/>
    <xf numFmtId="0" fontId="0" fillId="0" borderId="1" xfId="0" applyBorder="1"/>
    <xf numFmtId="164" fontId="3" fillId="0" borderId="0" xfId="1" applyFont="1" applyAlignment="1">
      <alignment vertical="top"/>
    </xf>
    <xf numFmtId="0" fontId="2" fillId="2" borderId="0" xfId="0" applyFont="1" applyFill="1" applyAlignment="1">
      <alignment vertical="top"/>
    </xf>
    <xf numFmtId="164" fontId="26" fillId="0" borderId="0" xfId="1" applyFont="1" applyAlignment="1">
      <alignment vertical="top"/>
    </xf>
    <xf numFmtId="164" fontId="26" fillId="0" borderId="0" xfId="1" applyFont="1" applyFill="1" applyAlignment="1">
      <alignment vertical="top"/>
    </xf>
    <xf numFmtId="0" fontId="1" fillId="0" borderId="1" xfId="0" applyFont="1" applyBorder="1"/>
    <xf numFmtId="164" fontId="3" fillId="0" borderId="0" xfId="1" applyFont="1" applyFill="1" applyAlignment="1">
      <alignment vertical="top"/>
    </xf>
    <xf numFmtId="164" fontId="31" fillId="0" borderId="4" xfId="1" applyFont="1" applyBorder="1" applyAlignment="1">
      <alignment vertical="top"/>
    </xf>
    <xf numFmtId="0" fontId="25" fillId="0" borderId="0" xfId="0" applyFont="1"/>
    <xf numFmtId="0" fontId="0" fillId="34" borderId="1" xfId="0" applyFill="1" applyBorder="1"/>
    <xf numFmtId="164" fontId="3" fillId="0" borderId="24" xfId="1" applyFont="1" applyFill="1" applyBorder="1" applyAlignment="1">
      <alignment vertical="top"/>
    </xf>
    <xf numFmtId="169" fontId="0" fillId="0" borderId="0" xfId="0" applyNumberFormat="1"/>
    <xf numFmtId="164" fontId="3" fillId="0" borderId="27" xfId="1" applyFont="1" applyFill="1" applyBorder="1" applyAlignment="1">
      <alignment vertical="top"/>
    </xf>
    <xf numFmtId="1" fontId="0" fillId="34" borderId="1" xfId="0" applyNumberFormat="1" applyFill="1" applyBorder="1"/>
    <xf numFmtId="164" fontId="3" fillId="0" borderId="23" xfId="1" applyFont="1" applyFill="1" applyBorder="1" applyAlignment="1">
      <alignment vertical="top"/>
    </xf>
    <xf numFmtId="164" fontId="24" fillId="0" borderId="0" xfId="1" applyFont="1" applyAlignment="1">
      <alignment vertical="top"/>
    </xf>
    <xf numFmtId="1" fontId="0" fillId="0" borderId="1" xfId="0" applyNumberFormat="1" applyBorder="1"/>
    <xf numFmtId="164" fontId="30" fillId="0" borderId="0" xfId="1" applyFont="1" applyFill="1" applyAlignment="1">
      <alignment vertical="top" wrapText="1"/>
    </xf>
    <xf numFmtId="164" fontId="26" fillId="0" borderId="0" xfId="1" applyFont="1" applyFill="1" applyAlignment="1">
      <alignment vertical="top" wrapText="1"/>
    </xf>
    <xf numFmtId="165" fontId="25" fillId="0" borderId="0" xfId="1" applyNumberFormat="1" applyFont="1" applyAlignment="1">
      <alignment vertical="top"/>
    </xf>
    <xf numFmtId="165" fontId="30" fillId="0" borderId="0" xfId="1" applyNumberFormat="1" applyFont="1" applyBorder="1" applyAlignment="1">
      <alignment horizontal="right" vertical="top"/>
    </xf>
    <xf numFmtId="165" fontId="26" fillId="0" borderId="20" xfId="1" applyNumberFormat="1" applyFont="1" applyFill="1" applyBorder="1" applyAlignment="1">
      <alignment horizontal="right" vertical="top"/>
    </xf>
    <xf numFmtId="165" fontId="3" fillId="0" borderId="15" xfId="1" applyNumberFormat="1" applyFont="1" applyFill="1" applyBorder="1" applyAlignment="1">
      <alignment vertical="top"/>
    </xf>
    <xf numFmtId="165" fontId="3" fillId="0" borderId="0" xfId="1" applyNumberFormat="1" applyFont="1" applyAlignment="1">
      <alignment horizontal="right" vertical="top"/>
    </xf>
    <xf numFmtId="0" fontId="1" fillId="34" borderId="1" xfId="0" applyFont="1" applyFill="1" applyBorder="1"/>
    <xf numFmtId="164" fontId="0" fillId="0" borderId="0" xfId="1" applyFont="1" applyAlignment="1">
      <alignment vertical="top"/>
    </xf>
    <xf numFmtId="164" fontId="0" fillId="0" borderId="35" xfId="1" applyFont="1" applyBorder="1" applyAlignment="1">
      <alignment vertical="top"/>
    </xf>
    <xf numFmtId="0" fontId="37" fillId="0" borderId="0" xfId="0" applyFont="1" applyAlignment="1">
      <alignment horizontal="left" vertical="top" wrapText="1" readingOrder="1"/>
    </xf>
    <xf numFmtId="164" fontId="0" fillId="0" borderId="0" xfId="1" applyFont="1" applyFill="1" applyAlignment="1">
      <alignment vertical="top"/>
    </xf>
    <xf numFmtId="1" fontId="26" fillId="0" borderId="0" xfId="1" applyNumberFormat="1" applyFont="1" applyAlignment="1">
      <alignment vertical="top"/>
    </xf>
    <xf numFmtId="164" fontId="27" fillId="0" borderId="0" xfId="1" applyFont="1" applyFill="1" applyBorder="1" applyAlignment="1">
      <alignment horizontal="left" vertical="top" wrapText="1"/>
    </xf>
    <xf numFmtId="164" fontId="1" fillId="0" borderId="0" xfId="1" applyFont="1" applyFill="1" applyBorder="1" applyAlignment="1">
      <alignment horizontal="center" vertical="top"/>
    </xf>
    <xf numFmtId="164" fontId="28" fillId="0" borderId="0" xfId="1" applyFont="1" applyFill="1" applyBorder="1" applyAlignment="1">
      <alignment vertical="top"/>
    </xf>
    <xf numFmtId="164" fontId="28" fillId="0" borderId="0" xfId="1" applyFont="1" applyBorder="1" applyAlignment="1">
      <alignment vertical="top"/>
    </xf>
    <xf numFmtId="164" fontId="3" fillId="0" borderId="0" xfId="1" applyFont="1" applyBorder="1" applyAlignment="1">
      <alignment horizontal="left" vertical="top" indent="3"/>
    </xf>
    <xf numFmtId="2" fontId="28" fillId="0" borderId="0" xfId="1" applyNumberFormat="1" applyFont="1" applyBorder="1" applyAlignment="1">
      <alignment vertical="top"/>
    </xf>
    <xf numFmtId="164" fontId="1" fillId="0" borderId="0" xfId="1" applyFont="1" applyFill="1" applyBorder="1" applyAlignment="1">
      <alignment vertical="top"/>
    </xf>
    <xf numFmtId="0" fontId="31" fillId="0" borderId="0" xfId="1" applyNumberFormat="1" applyFont="1" applyBorder="1" applyAlignment="1">
      <alignment vertical="top"/>
    </xf>
    <xf numFmtId="0" fontId="30" fillId="0" borderId="0" xfId="1" applyNumberFormat="1" applyFont="1" applyBorder="1" applyAlignment="1">
      <alignment vertical="top"/>
    </xf>
    <xf numFmtId="0" fontId="3" fillId="0" borderId="31" xfId="1" applyNumberFormat="1" applyFont="1" applyFill="1" applyBorder="1" applyAlignment="1">
      <alignment vertical="top"/>
    </xf>
    <xf numFmtId="0" fontId="3" fillId="0" borderId="0" xfId="1" applyNumberFormat="1" applyFont="1" applyFill="1" applyBorder="1" applyAlignment="1">
      <alignment vertical="top"/>
    </xf>
    <xf numFmtId="0" fontId="26" fillId="0" borderId="0" xfId="1" applyNumberFormat="1" applyFont="1" applyFill="1" applyAlignment="1">
      <alignment vertical="top"/>
    </xf>
    <xf numFmtId="0" fontId="0" fillId="0" borderId="0" xfId="1" applyNumberFormat="1" applyFont="1" applyFill="1" applyAlignment="1">
      <alignment vertical="top"/>
    </xf>
    <xf numFmtId="0" fontId="0" fillId="0" borderId="0" xfId="1" applyNumberFormat="1" applyFont="1" applyAlignment="1">
      <alignment vertical="top"/>
    </xf>
    <xf numFmtId="0" fontId="3" fillId="0" borderId="0" xfId="1" applyNumberFormat="1" applyFont="1" applyAlignment="1">
      <alignment vertical="top"/>
    </xf>
    <xf numFmtId="164" fontId="2" fillId="0" borderId="0" xfId="64" applyFont="1" applyAlignment="1">
      <alignment vertical="top"/>
    </xf>
    <xf numFmtId="164" fontId="2" fillId="0" borderId="0" xfId="64" applyFont="1" applyFill="1" applyAlignment="1">
      <alignment vertical="top"/>
    </xf>
    <xf numFmtId="165" fontId="2" fillId="0" borderId="0" xfId="64" applyNumberFormat="1" applyFont="1" applyFill="1" applyAlignment="1">
      <alignment vertical="top"/>
    </xf>
    <xf numFmtId="165" fontId="2" fillId="0" borderId="0" xfId="64" applyNumberFormat="1" applyFont="1" applyAlignment="1">
      <alignment vertical="top"/>
    </xf>
    <xf numFmtId="168" fontId="3" fillId="0" borderId="0" xfId="64" applyNumberFormat="1" applyFont="1" applyFill="1" applyAlignment="1">
      <alignment vertical="top"/>
    </xf>
    <xf numFmtId="166" fontId="2" fillId="0" borderId="0" xfId="64" applyNumberFormat="1" applyFont="1" applyFill="1" applyAlignment="1">
      <alignment vertical="top"/>
    </xf>
    <xf numFmtId="164" fontId="3" fillId="0" borderId="0" xfId="64" applyFont="1" applyFill="1" applyAlignment="1">
      <alignment vertical="top"/>
    </xf>
    <xf numFmtId="164" fontId="3" fillId="0" borderId="0" xfId="64" applyFont="1" applyAlignment="1">
      <alignment horizontal="right" vertical="top"/>
    </xf>
    <xf numFmtId="164" fontId="3" fillId="0" borderId="0" xfId="64" applyFont="1" applyAlignment="1">
      <alignment vertical="top"/>
    </xf>
    <xf numFmtId="168" fontId="2" fillId="0" borderId="0" xfId="64" applyNumberFormat="1" applyFont="1" applyFill="1" applyAlignment="1">
      <alignment vertical="top"/>
    </xf>
    <xf numFmtId="166" fontId="2" fillId="0" borderId="0" xfId="64" applyNumberFormat="1" applyFont="1" applyFill="1" applyAlignment="1">
      <alignment horizontal="right" vertical="top"/>
    </xf>
    <xf numFmtId="165" fontId="3" fillId="0" borderId="0" xfId="64" applyNumberFormat="1" applyFont="1" applyFill="1" applyAlignment="1">
      <alignment vertical="top"/>
    </xf>
    <xf numFmtId="165" fontId="1" fillId="0" borderId="18" xfId="64" applyNumberFormat="1" applyFont="1" applyFill="1" applyBorder="1" applyAlignment="1">
      <alignment vertical="top"/>
    </xf>
    <xf numFmtId="167" fontId="1" fillId="0" borderId="18" xfId="64" applyNumberFormat="1" applyFont="1" applyFill="1" applyBorder="1" applyAlignment="1">
      <alignment vertical="top"/>
    </xf>
    <xf numFmtId="165" fontId="1" fillId="0" borderId="22" xfId="64" applyNumberFormat="1" applyFont="1" applyFill="1" applyBorder="1" applyAlignment="1">
      <alignment vertical="top"/>
    </xf>
    <xf numFmtId="165" fontId="1" fillId="0" borderId="18" xfId="64" applyNumberFormat="1" applyFont="1" applyFill="1" applyBorder="1" applyAlignment="1">
      <alignment horizontal="right" vertical="top"/>
    </xf>
    <xf numFmtId="164" fontId="29" fillId="0" borderId="30" xfId="64" applyFont="1" applyFill="1" applyBorder="1" applyAlignment="1">
      <alignment horizontal="left" vertical="top"/>
    </xf>
    <xf numFmtId="165" fontId="3" fillId="0" borderId="24" xfId="64" applyNumberFormat="1" applyFont="1" applyFill="1" applyBorder="1" applyAlignment="1">
      <alignment vertical="top"/>
    </xf>
    <xf numFmtId="165" fontId="3" fillId="0" borderId="24" xfId="64" applyNumberFormat="1" applyFont="1" applyFill="1" applyBorder="1" applyAlignment="1">
      <alignment horizontal="right" vertical="top"/>
    </xf>
    <xf numFmtId="165" fontId="3" fillId="0" borderId="24" xfId="64" applyNumberFormat="1" applyFont="1" applyBorder="1" applyAlignment="1">
      <alignment vertical="top"/>
    </xf>
    <xf numFmtId="165" fontId="3" fillId="0" borderId="24" xfId="64" applyNumberFormat="1" applyFont="1" applyBorder="1" applyAlignment="1">
      <alignment horizontal="right" vertical="top"/>
    </xf>
    <xf numFmtId="165" fontId="3" fillId="0" borderId="23" xfId="64" applyNumberFormat="1" applyFont="1" applyFill="1" applyBorder="1" applyAlignment="1">
      <alignment vertical="top"/>
    </xf>
    <xf numFmtId="164" fontId="1" fillId="0" borderId="18" xfId="64" applyFont="1" applyFill="1" applyBorder="1" applyAlignment="1">
      <alignment horizontal="center" vertical="top"/>
    </xf>
    <xf numFmtId="164" fontId="1" fillId="0" borderId="17" xfId="64" applyFont="1" applyFill="1" applyBorder="1" applyAlignment="1">
      <alignment horizontal="center" vertical="top"/>
    </xf>
    <xf numFmtId="165" fontId="1" fillId="0" borderId="18" xfId="64" applyNumberFormat="1" applyFont="1" applyBorder="1" applyAlignment="1">
      <alignment horizontal="center" vertical="top"/>
    </xf>
    <xf numFmtId="165" fontId="1" fillId="0" borderId="17" xfId="64" applyNumberFormat="1" applyFont="1" applyBorder="1" applyAlignment="1">
      <alignment horizontal="center" vertical="top"/>
    </xf>
    <xf numFmtId="168" fontId="6" fillId="0" borderId="18" xfId="64" applyNumberFormat="1" applyFont="1" applyFill="1" applyBorder="1" applyAlignment="1">
      <alignment horizontal="center" vertical="top"/>
    </xf>
    <xf numFmtId="168" fontId="6" fillId="0" borderId="17" xfId="64" applyNumberFormat="1" applyFont="1" applyFill="1" applyBorder="1" applyAlignment="1">
      <alignment horizontal="center" vertical="top"/>
    </xf>
    <xf numFmtId="166" fontId="1" fillId="0" borderId="18" xfId="64" applyNumberFormat="1" applyFont="1" applyFill="1" applyBorder="1" applyAlignment="1">
      <alignment horizontal="center" vertical="top"/>
    </xf>
    <xf numFmtId="166" fontId="1" fillId="0" borderId="17" xfId="64" applyNumberFormat="1" applyFont="1" applyFill="1" applyBorder="1" applyAlignment="1">
      <alignment horizontal="center" vertical="top"/>
    </xf>
    <xf numFmtId="164" fontId="1" fillId="0" borderId="14" xfId="64" applyFont="1" applyBorder="1" applyAlignment="1">
      <alignment horizontal="right" vertical="top"/>
    </xf>
    <xf numFmtId="164" fontId="3" fillId="0" borderId="29" xfId="64" applyFont="1" applyBorder="1" applyAlignment="1">
      <alignment vertical="top"/>
    </xf>
    <xf numFmtId="164" fontId="2" fillId="0" borderId="0" xfId="64" applyFont="1" applyFill="1" applyAlignment="1">
      <alignment vertical="top" wrapText="1"/>
    </xf>
    <xf numFmtId="164" fontId="6" fillId="0" borderId="28" xfId="64" applyFont="1" applyFill="1" applyBorder="1" applyAlignment="1">
      <alignment vertical="top" wrapText="1"/>
    </xf>
    <xf numFmtId="164" fontId="0" fillId="0" borderId="0" xfId="64" applyFont="1" applyFill="1" applyAlignment="1">
      <alignment horizontal="left" vertical="top" wrapText="1"/>
    </xf>
    <xf numFmtId="164" fontId="30" fillId="0" borderId="0" xfId="64" applyFont="1" applyBorder="1" applyAlignment="1">
      <alignment horizontal="right" vertical="top"/>
    </xf>
    <xf numFmtId="165" fontId="24" fillId="0" borderId="0" xfId="64" applyNumberFormat="1" applyFont="1" applyAlignment="1">
      <alignment vertical="top"/>
    </xf>
    <xf numFmtId="164" fontId="6" fillId="0" borderId="0" xfId="64" applyFont="1" applyFill="1" applyBorder="1" applyAlignment="1">
      <alignment vertical="top"/>
    </xf>
    <xf numFmtId="165" fontId="25" fillId="0" borderId="0" xfId="64" applyNumberFormat="1" applyFont="1" applyAlignment="1">
      <alignment horizontal="left" vertical="top"/>
    </xf>
    <xf numFmtId="164" fontId="31" fillId="0" borderId="4" xfId="64" applyFont="1" applyBorder="1" applyAlignment="1">
      <alignment vertical="top"/>
    </xf>
    <xf numFmtId="9" fontId="3" fillId="0" borderId="0" xfId="63" applyFont="1" applyFill="1" applyAlignment="1">
      <alignment vertical="top"/>
    </xf>
    <xf numFmtId="0" fontId="39" fillId="0" borderId="0" xfId="0" applyFont="1" applyAlignment="1">
      <alignment vertical="top" wrapText="1" readingOrder="1"/>
    </xf>
    <xf numFmtId="164" fontId="6" fillId="0" borderId="4" xfId="64" applyFont="1" applyBorder="1" applyAlignment="1">
      <alignment vertical="top"/>
    </xf>
    <xf numFmtId="164" fontId="6" fillId="0" borderId="4" xfId="1" applyFont="1" applyBorder="1" applyAlignment="1">
      <alignment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9" fontId="0" fillId="0" borderId="0" xfId="0" applyNumberFormat="1"/>
    <xf numFmtId="164" fontId="31" fillId="0" borderId="0" xfId="64" applyFont="1" applyBorder="1" applyAlignment="1">
      <alignment vertical="top"/>
    </xf>
    <xf numFmtId="164" fontId="6" fillId="0" borderId="0" xfId="64" applyFont="1" applyBorder="1" applyAlignment="1">
      <alignment vertical="top"/>
    </xf>
    <xf numFmtId="3" fontId="0" fillId="0" borderId="0" xfId="0" applyNumberFormat="1"/>
    <xf numFmtId="164" fontId="1" fillId="0" borderId="22" xfId="64" applyFont="1" applyFill="1" applyBorder="1" applyAlignment="1">
      <alignment horizontal="right" vertical="top" wrapText="1"/>
    </xf>
    <xf numFmtId="164" fontId="3" fillId="0" borderId="37" xfId="64" applyFont="1" applyBorder="1" applyAlignment="1">
      <alignment vertical="top"/>
    </xf>
    <xf numFmtId="164" fontId="6" fillId="0" borderId="38" xfId="64" applyFont="1" applyFill="1" applyBorder="1" applyAlignment="1">
      <alignment vertical="top" wrapText="1"/>
    </xf>
    <xf numFmtId="165" fontId="6" fillId="0" borderId="0" xfId="1" applyNumberFormat="1" applyFont="1" applyFill="1" applyBorder="1" applyAlignment="1">
      <alignment vertical="top"/>
    </xf>
    <xf numFmtId="165" fontId="0" fillId="0" borderId="0" xfId="1" applyNumberFormat="1" applyFont="1"/>
    <xf numFmtId="165" fontId="3" fillId="0" borderId="0" xfId="1" applyNumberFormat="1" applyFont="1" applyFill="1" applyAlignment="1">
      <alignment vertical="top"/>
    </xf>
    <xf numFmtId="165" fontId="3" fillId="0" borderId="16" xfId="1" applyNumberFormat="1" applyFont="1" applyFill="1" applyBorder="1" applyAlignment="1">
      <alignment vertical="top"/>
    </xf>
    <xf numFmtId="165" fontId="26" fillId="0" borderId="0" xfId="1" applyNumberFormat="1" applyFont="1" applyFill="1" applyAlignment="1">
      <alignment vertical="top"/>
    </xf>
    <xf numFmtId="165" fontId="26" fillId="0" borderId="0" xfId="1" applyNumberFormat="1" applyFont="1" applyAlignment="1">
      <alignment vertical="top"/>
    </xf>
    <xf numFmtId="165" fontId="3" fillId="0" borderId="3" xfId="1" applyNumberFormat="1" applyFont="1" applyFill="1" applyBorder="1" applyAlignment="1">
      <alignment vertical="top"/>
    </xf>
    <xf numFmtId="165" fontId="0" fillId="0" borderId="1" xfId="0" applyNumberFormat="1" applyBorder="1"/>
    <xf numFmtId="165" fontId="0" fillId="0" borderId="15" xfId="0" applyNumberFormat="1" applyBorder="1"/>
    <xf numFmtId="165" fontId="2" fillId="2" borderId="0" xfId="1" applyNumberFormat="1" applyFont="1" applyFill="1" applyAlignment="1">
      <alignment vertical="top"/>
    </xf>
    <xf numFmtId="165" fontId="3" fillId="0" borderId="34" xfId="1" applyNumberFormat="1" applyFont="1" applyFill="1" applyBorder="1" applyAlignment="1">
      <alignment vertical="top"/>
    </xf>
    <xf numFmtId="165" fontId="38" fillId="0" borderId="0" xfId="0" applyNumberFormat="1" applyFont="1" applyAlignment="1">
      <alignment horizontal="right" vertical="top" wrapText="1" readingOrder="1"/>
    </xf>
    <xf numFmtId="165" fontId="28" fillId="0" borderId="16" xfId="1" applyNumberFormat="1" applyFont="1" applyBorder="1" applyAlignment="1">
      <alignment vertical="top"/>
    </xf>
    <xf numFmtId="165" fontId="28" fillId="0" borderId="16" xfId="1" applyNumberFormat="1" applyFont="1" applyFill="1" applyBorder="1" applyAlignment="1">
      <alignment vertical="top"/>
    </xf>
    <xf numFmtId="165" fontId="0" fillId="0" borderId="16" xfId="1" applyNumberFormat="1" applyFont="1" applyBorder="1" applyAlignment="1">
      <alignment vertical="top"/>
    </xf>
    <xf numFmtId="165" fontId="28" fillId="0" borderId="34" xfId="1" applyNumberFormat="1" applyFont="1" applyBorder="1" applyAlignment="1">
      <alignment vertical="top"/>
    </xf>
    <xf numFmtId="165" fontId="35" fillId="0" borderId="1" xfId="0" applyNumberFormat="1" applyFont="1" applyBorder="1"/>
    <xf numFmtId="165" fontId="3" fillId="0" borderId="1" xfId="1" applyNumberFormat="1" applyFont="1" applyFill="1" applyBorder="1" applyAlignment="1">
      <alignment vertical="top"/>
    </xf>
    <xf numFmtId="165" fontId="35" fillId="0" borderId="3" xfId="0" applyNumberFormat="1" applyFont="1" applyBorder="1"/>
    <xf numFmtId="165" fontId="3" fillId="0" borderId="19" xfId="1" applyNumberFormat="1" applyFont="1" applyFill="1" applyBorder="1" applyAlignment="1">
      <alignment vertical="top"/>
    </xf>
    <xf numFmtId="165" fontId="3" fillId="0" borderId="0" xfId="1" applyNumberFormat="1" applyFont="1" applyFill="1" applyBorder="1" applyAlignment="1">
      <alignment vertical="top"/>
    </xf>
    <xf numFmtId="165" fontId="0" fillId="0" borderId="16" xfId="0" applyNumberFormat="1" applyBorder="1"/>
    <xf numFmtId="165" fontId="35" fillId="0" borderId="16" xfId="0" applyNumberFormat="1" applyFont="1" applyBorder="1"/>
    <xf numFmtId="165" fontId="3" fillId="0" borderId="2" xfId="1" applyNumberFormat="1" applyFont="1" applyFill="1" applyBorder="1" applyAlignment="1">
      <alignment vertical="top"/>
    </xf>
    <xf numFmtId="165" fontId="35" fillId="0" borderId="2" xfId="0" applyNumberFormat="1" applyFont="1" applyBorder="1"/>
    <xf numFmtId="165" fontId="28" fillId="0" borderId="15" xfId="1" applyNumberFormat="1" applyFont="1" applyBorder="1" applyAlignment="1">
      <alignment vertical="top"/>
    </xf>
    <xf numFmtId="165" fontId="28" fillId="0" borderId="15" xfId="1" applyNumberFormat="1" applyFont="1" applyFill="1" applyBorder="1" applyAlignment="1">
      <alignment vertical="top"/>
    </xf>
    <xf numFmtId="165" fontId="0" fillId="0" borderId="15" xfId="1" applyNumberFormat="1" applyFont="1" applyBorder="1" applyAlignment="1">
      <alignment vertical="top"/>
    </xf>
    <xf numFmtId="165" fontId="28" fillId="0" borderId="26" xfId="1" applyNumberFormat="1" applyFont="1" applyBorder="1" applyAlignment="1">
      <alignment vertical="top"/>
    </xf>
    <xf numFmtId="165" fontId="28" fillId="0" borderId="1" xfId="1" applyNumberFormat="1" applyFont="1" applyBorder="1" applyAlignment="1">
      <alignment vertical="top"/>
    </xf>
    <xf numFmtId="165" fontId="28" fillId="0" borderId="3" xfId="1" applyNumberFormat="1" applyFont="1" applyBorder="1" applyAlignment="1">
      <alignment vertical="top"/>
    </xf>
    <xf numFmtId="165" fontId="3" fillId="0" borderId="15" xfId="1" applyNumberFormat="1" applyFont="1" applyBorder="1" applyAlignment="1">
      <alignment vertical="top"/>
    </xf>
    <xf numFmtId="165" fontId="28" fillId="0" borderId="0" xfId="1" applyNumberFormat="1" applyFont="1" applyBorder="1" applyAlignment="1">
      <alignment vertical="top"/>
    </xf>
    <xf numFmtId="165" fontId="28" fillId="0" borderId="33" xfId="1" applyNumberFormat="1" applyFont="1" applyBorder="1" applyAlignment="1">
      <alignment vertical="top"/>
    </xf>
    <xf numFmtId="165" fontId="28" fillId="0" borderId="25" xfId="1" applyNumberFormat="1" applyFont="1" applyBorder="1" applyAlignment="1">
      <alignment vertical="top"/>
    </xf>
    <xf numFmtId="165" fontId="3" fillId="0" borderId="16" xfId="1" applyNumberFormat="1" applyFont="1" applyBorder="1" applyAlignment="1">
      <alignment vertical="top"/>
    </xf>
    <xf numFmtId="165" fontId="3" fillId="0" borderId="16" xfId="1" applyNumberFormat="1" applyFont="1" applyBorder="1" applyAlignment="1">
      <alignment horizontal="left" vertical="top" indent="3"/>
    </xf>
    <xf numFmtId="0" fontId="41" fillId="0" borderId="0" xfId="65" applyFont="1"/>
    <xf numFmtId="0" fontId="40" fillId="0" borderId="0" xfId="65"/>
    <xf numFmtId="0" fontId="3" fillId="0" borderId="1" xfId="0" applyFont="1" applyBorder="1"/>
    <xf numFmtId="0" fontId="0" fillId="0" borderId="1" xfId="0" applyBorder="1" applyAlignment="1">
      <alignment horizontal="right"/>
    </xf>
    <xf numFmtId="0" fontId="19" fillId="0" borderId="1" xfId="0" applyFont="1" applyBorder="1"/>
    <xf numFmtId="0" fontId="0" fillId="0" borderId="32" xfId="0" applyBorder="1"/>
    <xf numFmtId="0" fontId="21" fillId="0" borderId="1" xfId="0" applyFont="1" applyBorder="1"/>
    <xf numFmtId="165" fontId="1" fillId="0" borderId="46" xfId="1" applyNumberFormat="1" applyFont="1" applyFill="1" applyBorder="1" applyAlignment="1">
      <alignment vertical="top"/>
    </xf>
    <xf numFmtId="164" fontId="3" fillId="0" borderId="47" xfId="1" applyFont="1" applyFill="1" applyBorder="1" applyAlignment="1">
      <alignment vertical="top"/>
    </xf>
    <xf numFmtId="0" fontId="3" fillId="0" borderId="48" xfId="1" applyNumberFormat="1" applyFont="1" applyFill="1" applyBorder="1" applyAlignment="1">
      <alignment vertical="top"/>
    </xf>
    <xf numFmtId="165" fontId="3" fillId="0" borderId="33" xfId="1" applyNumberFormat="1" applyFont="1" applyFill="1" applyBorder="1" applyAlignment="1">
      <alignment vertical="top"/>
    </xf>
    <xf numFmtId="164" fontId="1" fillId="0" borderId="49" xfId="1" applyFont="1" applyFill="1" applyBorder="1" applyAlignment="1">
      <alignment vertical="top"/>
    </xf>
    <xf numFmtId="0" fontId="1" fillId="0" borderId="50" xfId="1" applyNumberFormat="1" applyFont="1" applyFill="1" applyBorder="1" applyAlignment="1">
      <alignment vertical="top"/>
    </xf>
    <xf numFmtId="165" fontId="1" fillId="0" borderId="51" xfId="1" applyNumberFormat="1" applyFont="1" applyFill="1" applyBorder="1" applyAlignment="1">
      <alignment vertical="top"/>
    </xf>
    <xf numFmtId="165" fontId="1" fillId="0" borderId="52" xfId="1" applyNumberFormat="1" applyFont="1" applyFill="1" applyBorder="1" applyAlignment="1">
      <alignment vertical="top"/>
    </xf>
    <xf numFmtId="165" fontId="1" fillId="0" borderId="53" xfId="1" applyNumberFormat="1" applyFont="1" applyFill="1" applyBorder="1" applyAlignment="1">
      <alignment vertical="top"/>
    </xf>
    <xf numFmtId="165" fontId="1" fillId="0" borderId="54" xfId="1" applyNumberFormat="1" applyFont="1" applyFill="1" applyBorder="1" applyAlignment="1">
      <alignment vertical="top"/>
    </xf>
    <xf numFmtId="4" fontId="40" fillId="0" borderId="0" xfId="65" applyNumberFormat="1"/>
    <xf numFmtId="165" fontId="3" fillId="0" borderId="56" xfId="1" applyNumberFormat="1" applyFont="1" applyFill="1" applyBorder="1" applyAlignment="1">
      <alignment vertical="top"/>
    </xf>
    <xf numFmtId="165" fontId="3" fillId="0" borderId="57" xfId="1" applyNumberFormat="1" applyFont="1" applyFill="1" applyBorder="1" applyAlignment="1">
      <alignment vertical="top"/>
    </xf>
    <xf numFmtId="165" fontId="3" fillId="0" borderId="58" xfId="1" applyNumberFormat="1" applyFont="1" applyFill="1" applyBorder="1" applyAlignment="1">
      <alignment vertical="top"/>
    </xf>
    <xf numFmtId="165" fontId="3" fillId="0" borderId="59" xfId="1" applyNumberFormat="1" applyFont="1" applyFill="1" applyBorder="1" applyAlignment="1">
      <alignment vertical="top"/>
    </xf>
    <xf numFmtId="0" fontId="43" fillId="0" borderId="0" xfId="61" applyFont="1"/>
    <xf numFmtId="0" fontId="44" fillId="0" borderId="0" xfId="61" applyFont="1" applyAlignment="1">
      <alignment vertical="top" wrapText="1" readingOrder="1"/>
    </xf>
    <xf numFmtId="0" fontId="44" fillId="0" borderId="60" xfId="61" applyFont="1" applyBorder="1" applyAlignment="1">
      <alignment vertical="top" wrapText="1" readingOrder="1"/>
    </xf>
    <xf numFmtId="0" fontId="44" fillId="0" borderId="0" xfId="61" applyFont="1" applyAlignment="1">
      <alignment horizontal="left" vertical="top" wrapText="1" readingOrder="1"/>
    </xf>
    <xf numFmtId="0" fontId="44" fillId="0" borderId="0" xfId="61" applyFont="1" applyAlignment="1">
      <alignment horizontal="right" vertical="top" wrapText="1" readingOrder="1"/>
    </xf>
    <xf numFmtId="0" fontId="42" fillId="0" borderId="39" xfId="61" applyFont="1" applyBorder="1" applyAlignment="1">
      <alignment horizontal="center" vertical="top" wrapText="1" readingOrder="1"/>
    </xf>
    <xf numFmtId="0" fontId="44" fillId="0" borderId="61" xfId="61" applyFont="1" applyBorder="1" applyAlignment="1">
      <alignment vertical="top" wrapText="1" readingOrder="1"/>
    </xf>
    <xf numFmtId="0" fontId="44" fillId="0" borderId="40" xfId="61" applyFont="1" applyBorder="1" applyAlignment="1">
      <alignment vertical="top" wrapText="1" readingOrder="1"/>
    </xf>
    <xf numFmtId="0" fontId="44" fillId="0" borderId="40" xfId="61" applyFont="1" applyBorder="1" applyAlignment="1">
      <alignment horizontal="left" vertical="top" wrapText="1" readingOrder="1"/>
    </xf>
    <xf numFmtId="0" fontId="44" fillId="0" borderId="40" xfId="61" applyFont="1" applyBorder="1" applyAlignment="1">
      <alignment horizontal="right" vertical="top" wrapText="1" readingOrder="1"/>
    </xf>
    <xf numFmtId="0" fontId="44" fillId="0" borderId="61" xfId="61" applyFont="1" applyBorder="1" applyAlignment="1">
      <alignment horizontal="right" vertical="top" wrapText="1" readingOrder="1"/>
    </xf>
    <xf numFmtId="0" fontId="42" fillId="0" borderId="41" xfId="61" applyFont="1" applyBorder="1" applyAlignment="1">
      <alignment horizontal="right" vertical="top" wrapText="1" readingOrder="1"/>
    </xf>
    <xf numFmtId="0" fontId="44" fillId="0" borderId="41" xfId="61" applyFont="1" applyBorder="1" applyAlignment="1">
      <alignment horizontal="right" vertical="top" wrapText="1" readingOrder="1"/>
    </xf>
    <xf numFmtId="175" fontId="44" fillId="0" borderId="60" xfId="61" applyNumberFormat="1" applyFont="1" applyBorder="1" applyAlignment="1">
      <alignment vertical="top" wrapText="1" readingOrder="1"/>
    </xf>
    <xf numFmtId="175" fontId="44" fillId="0" borderId="0" xfId="61" applyNumberFormat="1" applyFont="1" applyAlignment="1">
      <alignment vertical="top" wrapText="1" readingOrder="1"/>
    </xf>
    <xf numFmtId="175" fontId="44" fillId="0" borderId="0" xfId="61" applyNumberFormat="1" applyFont="1" applyAlignment="1">
      <alignment horizontal="right" vertical="top" wrapText="1" readingOrder="1"/>
    </xf>
    <xf numFmtId="172" fontId="42" fillId="0" borderId="42" xfId="61" applyNumberFormat="1" applyFont="1" applyBorder="1" applyAlignment="1">
      <alignment horizontal="right" vertical="top" wrapText="1" readingOrder="1"/>
    </xf>
    <xf numFmtId="173" fontId="44" fillId="0" borderId="0" xfId="61" applyNumberFormat="1" applyFont="1" applyAlignment="1">
      <alignment vertical="top" wrapText="1" readingOrder="1"/>
    </xf>
    <xf numFmtId="170" fontId="44" fillId="0" borderId="0" xfId="61" applyNumberFormat="1" applyFont="1" applyAlignment="1">
      <alignment horizontal="right" vertical="top" wrapText="1" readingOrder="1"/>
    </xf>
    <xf numFmtId="170" fontId="44" fillId="0" borderId="0" xfId="61" applyNumberFormat="1" applyFont="1" applyAlignment="1">
      <alignment vertical="top" wrapText="1" readingOrder="1"/>
    </xf>
    <xf numFmtId="174" fontId="44" fillId="0" borderId="42" xfId="61" applyNumberFormat="1" applyFont="1" applyBorder="1" applyAlignment="1">
      <alignment horizontal="right" vertical="top" wrapText="1" readingOrder="1"/>
    </xf>
    <xf numFmtId="175" fontId="44" fillId="0" borderId="61" xfId="61" applyNumberFormat="1" applyFont="1" applyBorder="1" applyAlignment="1">
      <alignment horizontal="right" vertical="top" wrapText="1" readingOrder="1"/>
    </xf>
    <xf numFmtId="175" fontId="44" fillId="0" borderId="40" xfId="61" applyNumberFormat="1" applyFont="1" applyBorder="1" applyAlignment="1">
      <alignment horizontal="right" vertical="top" wrapText="1" readingOrder="1"/>
    </xf>
    <xf numFmtId="172" fontId="42" fillId="0" borderId="41" xfId="61" applyNumberFormat="1" applyFont="1" applyBorder="1" applyAlignment="1">
      <alignment vertical="top" wrapText="1" readingOrder="1"/>
    </xf>
    <xf numFmtId="170" fontId="44" fillId="0" borderId="40" xfId="61" applyNumberFormat="1" applyFont="1" applyBorder="1" applyAlignment="1">
      <alignment horizontal="right" vertical="top" wrapText="1" readingOrder="1"/>
    </xf>
    <xf numFmtId="174" fontId="44" fillId="0" borderId="41" xfId="61" applyNumberFormat="1" applyFont="1" applyBorder="1" applyAlignment="1">
      <alignment vertical="top" wrapText="1" readingOrder="1"/>
    </xf>
    <xf numFmtId="170" fontId="44" fillId="0" borderId="62" xfId="61" applyNumberFormat="1" applyFont="1" applyBorder="1" applyAlignment="1">
      <alignment vertical="top" wrapText="1" readingOrder="1"/>
    </xf>
    <xf numFmtId="170" fontId="44" fillId="0" borderId="63" xfId="61" applyNumberFormat="1" applyFont="1" applyBorder="1" applyAlignment="1">
      <alignment vertical="top" wrapText="1" readingOrder="1"/>
    </xf>
    <xf numFmtId="176" fontId="41" fillId="0" borderId="0" xfId="66" applyNumberFormat="1" applyFont="1"/>
    <xf numFmtId="177" fontId="40" fillId="0" borderId="0" xfId="65" applyNumberFormat="1"/>
    <xf numFmtId="176" fontId="0" fillId="0" borderId="0" xfId="66" applyNumberFormat="1" applyFont="1"/>
    <xf numFmtId="165" fontId="35" fillId="0" borderId="3" xfId="0" applyNumberFormat="1" applyFont="1" applyBorder="1" applyAlignment="1">
      <alignment wrapText="1"/>
    </xf>
    <xf numFmtId="165" fontId="3" fillId="0" borderId="48" xfId="1" applyNumberFormat="1" applyFont="1" applyFill="1" applyBorder="1" applyAlignment="1">
      <alignment vertical="top"/>
    </xf>
    <xf numFmtId="165" fontId="1" fillId="0" borderId="64" xfId="1" applyNumberFormat="1" applyFont="1" applyFill="1" applyBorder="1" applyAlignment="1">
      <alignment vertical="top"/>
    </xf>
    <xf numFmtId="165" fontId="1" fillId="0" borderId="65" xfId="1" applyNumberFormat="1" applyFont="1" applyFill="1" applyBorder="1" applyAlignment="1">
      <alignment vertical="top"/>
    </xf>
    <xf numFmtId="0" fontId="40" fillId="34" borderId="0" xfId="65" applyFill="1"/>
    <xf numFmtId="176" fontId="0" fillId="34" borderId="0" xfId="66" applyNumberFormat="1" applyFont="1" applyFill="1"/>
    <xf numFmtId="177" fontId="40" fillId="34" borderId="0" xfId="65" applyNumberFormat="1" applyFill="1"/>
    <xf numFmtId="165" fontId="0" fillId="0" borderId="2" xfId="0" applyNumberFormat="1" applyBorder="1"/>
    <xf numFmtId="165" fontId="6" fillId="0" borderId="52" xfId="1" applyNumberFormat="1" applyFont="1" applyFill="1" applyBorder="1" applyAlignment="1">
      <alignment vertical="top"/>
    </xf>
    <xf numFmtId="165" fontId="35" fillId="0" borderId="56" xfId="0" applyNumberFormat="1" applyFont="1" applyBorder="1"/>
    <xf numFmtId="165" fontId="35" fillId="0" borderId="57" xfId="0" applyNumberFormat="1" applyFont="1" applyBorder="1"/>
    <xf numFmtId="165" fontId="35" fillId="0" borderId="56" xfId="0" applyNumberFormat="1" applyFont="1" applyBorder="1" applyAlignment="1">
      <alignment wrapText="1"/>
    </xf>
    <xf numFmtId="165" fontId="3" fillId="0" borderId="67" xfId="1" applyNumberFormat="1" applyFont="1" applyFill="1" applyBorder="1" applyAlignment="1">
      <alignment vertical="top"/>
    </xf>
    <xf numFmtId="165" fontId="3" fillId="0" borderId="68" xfId="1" applyNumberFormat="1" applyFont="1" applyFill="1" applyBorder="1" applyAlignment="1">
      <alignment vertical="top"/>
    </xf>
    <xf numFmtId="165" fontId="0" fillId="0" borderId="57" xfId="0" applyNumberFormat="1" applyBorder="1"/>
    <xf numFmtId="0" fontId="0" fillId="0" borderId="69" xfId="0" applyBorder="1"/>
    <xf numFmtId="164" fontId="1" fillId="0" borderId="70" xfId="1" applyFont="1" applyFill="1" applyBorder="1" applyAlignment="1">
      <alignment vertical="top"/>
    </xf>
    <xf numFmtId="164" fontId="6" fillId="0" borderId="71" xfId="1" applyFont="1" applyFill="1" applyBorder="1" applyAlignment="1">
      <alignment vertical="top" wrapText="1"/>
    </xf>
    <xf numFmtId="0" fontId="6" fillId="0" borderId="72" xfId="1" applyNumberFormat="1" applyFont="1" applyFill="1" applyBorder="1" applyAlignment="1">
      <alignment vertical="top" wrapText="1"/>
    </xf>
    <xf numFmtId="0" fontId="6" fillId="0" borderId="73" xfId="1" applyNumberFormat="1" applyFont="1" applyFill="1" applyBorder="1" applyAlignment="1">
      <alignment vertical="top" wrapText="1"/>
    </xf>
    <xf numFmtId="0" fontId="6" fillId="0" borderId="74" xfId="1" applyNumberFormat="1" applyFont="1" applyFill="1" applyBorder="1" applyAlignment="1">
      <alignment vertical="top" wrapText="1"/>
    </xf>
    <xf numFmtId="0" fontId="6" fillId="0" borderId="71" xfId="1" applyNumberFormat="1" applyFont="1" applyFill="1" applyBorder="1" applyAlignment="1">
      <alignment vertical="top" wrapText="1"/>
    </xf>
    <xf numFmtId="165" fontId="1" fillId="0" borderId="75" xfId="1" applyNumberFormat="1" applyFont="1" applyFill="1" applyBorder="1" applyAlignment="1">
      <alignment horizontal="right" vertical="top" wrapText="1"/>
    </xf>
    <xf numFmtId="165" fontId="3" fillId="0" borderId="79" xfId="1" applyNumberFormat="1" applyFont="1" applyFill="1" applyBorder="1" applyAlignment="1">
      <alignment vertical="top"/>
    </xf>
    <xf numFmtId="165" fontId="3" fillId="0" borderId="80" xfId="1" applyNumberFormat="1" applyFont="1" applyFill="1" applyBorder="1" applyAlignment="1">
      <alignment vertical="top"/>
    </xf>
    <xf numFmtId="165" fontId="3" fillId="0" borderId="81" xfId="1" applyNumberFormat="1" applyFont="1" applyFill="1" applyBorder="1" applyAlignment="1">
      <alignment vertical="top"/>
    </xf>
    <xf numFmtId="165" fontId="3" fillId="0" borderId="82" xfId="1" applyNumberFormat="1" applyFont="1" applyFill="1" applyBorder="1" applyAlignment="1">
      <alignment vertical="top"/>
    </xf>
    <xf numFmtId="165" fontId="3" fillId="0" borderId="83" xfId="1" applyNumberFormat="1" applyFont="1" applyFill="1" applyBorder="1" applyAlignment="1">
      <alignment vertical="top"/>
    </xf>
    <xf numFmtId="165" fontId="35" fillId="0" borderId="81" xfId="0" applyNumberFormat="1" applyFont="1" applyBorder="1" applyAlignment="1">
      <alignment wrapText="1"/>
    </xf>
    <xf numFmtId="165" fontId="0" fillId="0" borderId="82" xfId="0" applyNumberFormat="1" applyBorder="1"/>
    <xf numFmtId="165" fontId="3" fillId="0" borderId="84" xfId="1" applyNumberFormat="1" applyFont="1" applyFill="1" applyBorder="1" applyAlignment="1">
      <alignment vertical="top"/>
    </xf>
    <xf numFmtId="165" fontId="28" fillId="0" borderId="79" xfId="1" applyNumberFormat="1" applyFont="1" applyBorder="1" applyAlignment="1">
      <alignment vertical="top"/>
    </xf>
    <xf numFmtId="165" fontId="28" fillId="0" borderId="84" xfId="1" applyNumberFormat="1" applyFont="1" applyBorder="1" applyAlignment="1">
      <alignment vertical="top"/>
    </xf>
    <xf numFmtId="164" fontId="6" fillId="0" borderId="38" xfId="1" applyFont="1" applyBorder="1" applyAlignment="1">
      <alignment vertical="top"/>
    </xf>
    <xf numFmtId="0" fontId="6" fillId="0" borderId="43" xfId="1" applyNumberFormat="1" applyFont="1" applyBorder="1" applyAlignment="1">
      <alignment vertical="top"/>
    </xf>
    <xf numFmtId="165" fontId="1" fillId="0" borderId="85" xfId="1" applyNumberFormat="1" applyFont="1" applyBorder="1" applyAlignment="1">
      <alignment horizontal="right" vertical="top"/>
    </xf>
    <xf numFmtId="165" fontId="1" fillId="0" borderId="54" xfId="1" applyNumberFormat="1" applyFont="1" applyFill="1" applyBorder="1" applyAlignment="1">
      <alignment horizontal="center" vertical="top"/>
    </xf>
    <xf numFmtId="165" fontId="1" fillId="0" borderId="53" xfId="1" applyNumberFormat="1" applyFont="1" applyFill="1" applyBorder="1" applyAlignment="1">
      <alignment horizontal="center" vertical="top"/>
    </xf>
    <xf numFmtId="165" fontId="1" fillId="0" borderId="70" xfId="1" applyNumberFormat="1" applyFont="1" applyFill="1" applyBorder="1" applyAlignment="1">
      <alignment horizontal="center" vertical="top"/>
    </xf>
    <xf numFmtId="165" fontId="3" fillId="0" borderId="54" xfId="1" applyNumberFormat="1" applyFont="1" applyFill="1" applyBorder="1" applyAlignment="1">
      <alignment vertical="top"/>
    </xf>
    <xf numFmtId="165" fontId="3" fillId="0" borderId="53" xfId="1" applyNumberFormat="1" applyFont="1" applyFill="1" applyBorder="1" applyAlignment="1">
      <alignment vertical="top"/>
    </xf>
    <xf numFmtId="164" fontId="1" fillId="0" borderId="52" xfId="1" applyFont="1" applyBorder="1" applyAlignment="1">
      <alignment horizontal="center" vertical="top"/>
    </xf>
    <xf numFmtId="165" fontId="1" fillId="0" borderId="51" xfId="1" applyNumberFormat="1" applyFont="1" applyBorder="1" applyAlignment="1">
      <alignment horizontal="center" vertical="top"/>
    </xf>
    <xf numFmtId="165" fontId="6" fillId="0" borderId="54" xfId="1" applyNumberFormat="1" applyFont="1" applyFill="1" applyBorder="1" applyAlignment="1">
      <alignment horizontal="center" vertical="top"/>
    </xf>
    <xf numFmtId="165" fontId="6" fillId="0" borderId="51" xfId="1" applyNumberFormat="1" applyFont="1" applyFill="1" applyBorder="1" applyAlignment="1">
      <alignment horizontal="center" vertical="top"/>
    </xf>
    <xf numFmtId="165" fontId="1" fillId="0" borderId="46" xfId="1" applyNumberFormat="1" applyFont="1" applyFill="1" applyBorder="1" applyAlignment="1">
      <alignment horizontal="center" vertical="top"/>
    </xf>
    <xf numFmtId="178" fontId="3" fillId="0" borderId="24" xfId="64" applyNumberFormat="1" applyFont="1" applyFill="1" applyBorder="1" applyAlignment="1">
      <alignment horizontal="right" vertical="top"/>
    </xf>
    <xf numFmtId="164" fontId="6" fillId="0" borderId="21" xfId="64" applyFont="1" applyFill="1" applyBorder="1" applyAlignment="1">
      <alignment horizontal="center" vertical="top" wrapText="1"/>
    </xf>
    <xf numFmtId="164" fontId="6" fillId="0" borderId="22" xfId="64" applyFont="1" applyFill="1" applyBorder="1" applyAlignment="1">
      <alignment horizontal="center" vertical="top" wrapText="1"/>
    </xf>
    <xf numFmtId="164" fontId="1" fillId="0" borderId="17" xfId="64" applyFont="1" applyFill="1" applyBorder="1" applyAlignment="1">
      <alignment wrapText="1"/>
    </xf>
    <xf numFmtId="164" fontId="1" fillId="0" borderId="18" xfId="64" applyFont="1" applyFill="1" applyBorder="1" applyAlignment="1">
      <alignment wrapText="1"/>
    </xf>
    <xf numFmtId="164" fontId="1" fillId="0" borderId="17" xfId="64" applyFont="1" applyFill="1" applyBorder="1" applyAlignment="1">
      <alignment horizontal="center" vertical="top" wrapText="1"/>
    </xf>
    <xf numFmtId="164" fontId="1" fillId="0" borderId="18" xfId="64" applyFont="1" applyFill="1" applyBorder="1" applyAlignment="1">
      <alignment horizontal="center" vertical="top" wrapText="1"/>
    </xf>
    <xf numFmtId="164" fontId="6" fillId="0" borderId="17" xfId="64" applyFont="1" applyFill="1" applyBorder="1" applyAlignment="1">
      <alignment horizontal="center" vertical="top" wrapText="1"/>
    </xf>
    <xf numFmtId="164" fontId="6" fillId="0" borderId="18" xfId="64" applyFont="1" applyFill="1" applyBorder="1" applyAlignment="1">
      <alignment horizontal="center" vertical="top" wrapText="1"/>
    </xf>
    <xf numFmtId="164" fontId="1" fillId="0" borderId="21" xfId="64" applyFont="1" applyFill="1" applyBorder="1" applyAlignment="1">
      <alignment horizontal="left" vertical="top" wrapText="1"/>
    </xf>
    <xf numFmtId="164" fontId="1" fillId="0" borderId="22" xfId="64" applyFont="1" applyFill="1" applyBorder="1" applyAlignment="1">
      <alignment horizontal="left" vertical="top" wrapText="1"/>
    </xf>
    <xf numFmtId="0" fontId="42" fillId="0" borderId="0" xfId="61" applyFont="1" applyAlignment="1">
      <alignment vertical="top" wrapText="1" readingOrder="1"/>
    </xf>
    <xf numFmtId="0" fontId="43" fillId="0" borderId="0" xfId="61" applyFont="1"/>
    <xf numFmtId="0" fontId="44" fillId="0" borderId="0" xfId="61" applyFont="1" applyAlignment="1">
      <alignment vertical="top" wrapText="1" readingOrder="1"/>
    </xf>
    <xf numFmtId="0" fontId="42" fillId="0" borderId="39" xfId="61" applyFont="1" applyBorder="1" applyAlignment="1">
      <alignment horizontal="center" vertical="top" wrapText="1" readingOrder="1"/>
    </xf>
    <xf numFmtId="0" fontId="43" fillId="0" borderId="40" xfId="61" applyFont="1" applyBorder="1" applyAlignment="1">
      <alignment vertical="top" wrapText="1"/>
    </xf>
    <xf numFmtId="0" fontId="43" fillId="0" borderId="41" xfId="61" applyFont="1" applyBorder="1" applyAlignment="1">
      <alignment vertical="top" wrapText="1"/>
    </xf>
    <xf numFmtId="164" fontId="1" fillId="0" borderId="44" xfId="1" applyFont="1" applyFill="1" applyBorder="1" applyAlignment="1">
      <alignment horizontal="left" vertical="top" wrapText="1"/>
    </xf>
    <xf numFmtId="164" fontId="27" fillId="0" borderId="66" xfId="1" applyFont="1" applyFill="1" applyBorder="1" applyAlignment="1">
      <alignment horizontal="left" vertical="top" wrapText="1"/>
    </xf>
    <xf numFmtId="164" fontId="27" fillId="0" borderId="44" xfId="1" applyFont="1" applyFill="1" applyBorder="1" applyAlignment="1">
      <alignment horizontal="center" vertical="top" wrapText="1"/>
    </xf>
    <xf numFmtId="164" fontId="27" fillId="0" borderId="66" xfId="1" applyFont="1" applyFill="1" applyBorder="1" applyAlignment="1">
      <alignment horizontal="center" vertical="top" wrapText="1"/>
    </xf>
    <xf numFmtId="164" fontId="1" fillId="0" borderId="44" xfId="1" applyFont="1" applyFill="1" applyBorder="1" applyAlignment="1">
      <alignment horizontal="center" vertical="top" wrapText="1"/>
    </xf>
    <xf numFmtId="164" fontId="27" fillId="0" borderId="55" xfId="1" applyFont="1" applyFill="1" applyBorder="1" applyAlignment="1">
      <alignment horizontal="center" vertical="top" wrapText="1"/>
    </xf>
    <xf numFmtId="164" fontId="6" fillId="0" borderId="45" xfId="1" applyFont="1" applyFill="1" applyBorder="1" applyAlignment="1">
      <alignment horizontal="center" vertical="top" wrapText="1"/>
    </xf>
    <xf numFmtId="164" fontId="6" fillId="0" borderId="76" xfId="1" applyFont="1" applyFill="1" applyBorder="1" applyAlignment="1">
      <alignment horizontal="center" vertical="top" wrapText="1"/>
    </xf>
    <xf numFmtId="164" fontId="1" fillId="0" borderId="77" xfId="1" applyFont="1" applyFill="1" applyBorder="1" applyAlignment="1">
      <alignment horizontal="center" vertical="top" wrapText="1"/>
    </xf>
    <xf numFmtId="164" fontId="1" fillId="0" borderId="75" xfId="1" applyFont="1" applyFill="1" applyBorder="1" applyAlignment="1">
      <alignment horizontal="center" vertical="top" wrapText="1"/>
    </xf>
    <xf numFmtId="164" fontId="6" fillId="0" borderId="78" xfId="1" applyFont="1" applyFill="1" applyBorder="1" applyAlignment="1">
      <alignment horizontal="center" vertical="top" wrapText="1"/>
    </xf>
    <xf numFmtId="164" fontId="6" fillId="0" borderId="75" xfId="1" applyFont="1" applyFill="1" applyBorder="1" applyAlignment="1">
      <alignment horizontal="center" vertical="top" wrapText="1"/>
    </xf>
  </cellXfs>
  <cellStyles count="69">
    <cellStyle name="20 % - Farve1" xfId="22" builtinId="30" customBuiltin="1"/>
    <cellStyle name="20 % - Farve1 2" xfId="49" xr:uid="{00000000-0005-0000-0000-000036000000}"/>
    <cellStyle name="20 % - Farve2" xfId="26" builtinId="34" customBuiltin="1"/>
    <cellStyle name="20 % - Farve2 2" xfId="51" xr:uid="{00000000-0005-0000-0000-000037000000}"/>
    <cellStyle name="20 % - Farve3" xfId="30" builtinId="38" customBuiltin="1"/>
    <cellStyle name="20 % - Farve3 2" xfId="53" xr:uid="{00000000-0005-0000-0000-000038000000}"/>
    <cellStyle name="20 % - Farve4" xfId="34" builtinId="42" customBuiltin="1"/>
    <cellStyle name="20 % - Farve4 2" xfId="55" xr:uid="{00000000-0005-0000-0000-000039000000}"/>
    <cellStyle name="20 % - Farve5" xfId="38" builtinId="46" customBuiltin="1"/>
    <cellStyle name="20 % - Farve5 2" xfId="57" xr:uid="{00000000-0005-0000-0000-00003A000000}"/>
    <cellStyle name="20 % - Farve6" xfId="42" builtinId="50" customBuiltin="1"/>
    <cellStyle name="20 % - Farve6 2" xfId="59" xr:uid="{00000000-0005-0000-0000-00003B000000}"/>
    <cellStyle name="40 % - Farve1" xfId="23" builtinId="31" customBuiltin="1"/>
    <cellStyle name="40 % - Farve1 2" xfId="50" xr:uid="{00000000-0005-0000-0000-00003C000000}"/>
    <cellStyle name="40 % - Farve2" xfId="27" builtinId="35" customBuiltin="1"/>
    <cellStyle name="40 % - Farve2 2" xfId="52" xr:uid="{00000000-0005-0000-0000-00003D000000}"/>
    <cellStyle name="40 % - Farve3" xfId="31" builtinId="39" customBuiltin="1"/>
    <cellStyle name="40 % - Farve3 2" xfId="54" xr:uid="{00000000-0005-0000-0000-00003E000000}"/>
    <cellStyle name="40 % - Farve4" xfId="35" builtinId="43" customBuiltin="1"/>
    <cellStyle name="40 % - Farve4 2" xfId="56" xr:uid="{00000000-0005-0000-0000-00003F000000}"/>
    <cellStyle name="40 % - Farve5" xfId="39" builtinId="47" customBuiltin="1"/>
    <cellStyle name="40 % - Farve5 2" xfId="58" xr:uid="{00000000-0005-0000-0000-000040000000}"/>
    <cellStyle name="40 % - Farve6" xfId="43" builtinId="51" customBuiltin="1"/>
    <cellStyle name="40 % - Farve6 2" xfId="60" xr:uid="{00000000-0005-0000-0000-000041000000}"/>
    <cellStyle name="60 % - Farve1" xfId="24" builtinId="32" customBuiltin="1"/>
    <cellStyle name="60 % - Farve2" xfId="28" builtinId="36" customBuiltin="1"/>
    <cellStyle name="60 % - Farve3" xfId="32" builtinId="40" customBuiltin="1"/>
    <cellStyle name="60 % - Farve4" xfId="36" builtinId="44" customBuiltin="1"/>
    <cellStyle name="60 % - Farve5" xfId="40" builtinId="48" customBuiltin="1"/>
    <cellStyle name="60 % - Farve6" xfId="44" builtinId="52" customBuiltin="1"/>
    <cellStyle name="Advarselstekst" xfId="17" builtinId="11" customBuiltin="1"/>
    <cellStyle name="Bemærk!" xfId="18" builtinId="10" customBuiltin="1"/>
    <cellStyle name="Bemærk! 2" xfId="48" xr:uid="{00000000-0005-0000-0000-000042000000}"/>
    <cellStyle name="Beregning" xfId="14" builtinId="22" customBuiltin="1"/>
    <cellStyle name="Farve1" xfId="21" builtinId="29" customBuiltin="1"/>
    <cellStyle name="Farve2" xfId="25" builtinId="33" customBuiltin="1"/>
    <cellStyle name="Farve3" xfId="29" builtinId="37" customBuiltin="1"/>
    <cellStyle name="Farve4" xfId="33" builtinId="41" customBuiltin="1"/>
    <cellStyle name="Farve5" xfId="37" builtinId="45" customBuiltin="1"/>
    <cellStyle name="Farve6" xfId="41" builtinId="49" customBuiltin="1"/>
    <cellStyle name="Forklarende tekst" xfId="19" builtinId="53" customBuiltin="1"/>
    <cellStyle name="God" xfId="9" builtinId="26" customBuiltin="1"/>
    <cellStyle name="Input" xfId="12" builtinId="20" customBuiltin="1"/>
    <cellStyle name="Komma" xfId="1" builtinId="3"/>
    <cellStyle name="Komma 2" xfId="64" xr:uid="{1FDA5418-B14F-4923-9BC4-880FC2F2D975}"/>
    <cellStyle name="Komma 3" xfId="66" xr:uid="{F2CED34D-B581-4DA3-902B-F54848217729}"/>
    <cellStyle name="Kontrollér celle" xfId="16" builtinId="23" customBuiltin="1"/>
    <cellStyle name="Neutral" xfId="11" builtinId="28" customBuiltin="1"/>
    <cellStyle name="Normal" xfId="0" builtinId="0"/>
    <cellStyle name="Normal 2" xfId="2" xr:uid="{00000000-0005-0000-0000-000023000000}"/>
    <cellStyle name="Normal 3" xfId="3" xr:uid="{00000000-0005-0000-0000-000024000000}"/>
    <cellStyle name="Normal 3 2" xfId="45" xr:uid="{00000000-0005-0000-0000-000025000000}"/>
    <cellStyle name="Normal 4" xfId="46" xr:uid="{00000000-0005-0000-0000-000026000000}"/>
    <cellStyle name="Normal 5" xfId="47" xr:uid="{00000000-0005-0000-0000-000027000000}"/>
    <cellStyle name="Normal 6" xfId="61" xr:uid="{05291305-6670-4350-AB04-42E56C33D8AD}"/>
    <cellStyle name="Normal 7" xfId="65" xr:uid="{12B49A5C-8D44-493C-9FC8-8A9CEEEE005F}"/>
    <cellStyle name="Output" xfId="13" builtinId="21" customBuiltin="1"/>
    <cellStyle name="Overskrift 1" xfId="5" builtinId="16" customBuiltin="1"/>
    <cellStyle name="Overskrift 2" xfId="6" builtinId="17" customBuiltin="1"/>
    <cellStyle name="Overskrift 3" xfId="7" builtinId="18" customBuiltin="1"/>
    <cellStyle name="Overskrift 4" xfId="8" builtinId="19" customBuiltin="1"/>
    <cellStyle name="Procent" xfId="63" builtinId="5"/>
    <cellStyle name="Procent 2" xfId="67" xr:uid="{C5C7C172-F6F2-4286-8077-CC06704F4DA1}"/>
    <cellStyle name="Sammenkædet celle" xfId="15" builtinId="24" customBuiltin="1"/>
    <cellStyle name="SAPDataCell" xfId="62" xr:uid="{1D27F6C0-557C-4698-B0B3-9D9A97B225AF}"/>
    <cellStyle name="Titel" xfId="4" builtinId="15" customBuiltin="1"/>
    <cellStyle name="Total" xfId="20" builtinId="25" customBuiltin="1"/>
    <cellStyle name="Ugyldig" xfId="10" builtinId="27" customBuiltin="1"/>
    <cellStyle name="Valuta 2" xfId="68" xr:uid="{BB5CEB7B-6D1E-4684-8FEE-D91833158CEB}"/>
  </cellStyles>
  <dxfs count="3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ie" refreshedDate="45511.578958217593" createdVersion="8" refreshedVersion="8" minRefreshableVersion="3" recordCount="110" xr:uid="{32CEEEDF-B13E-4AA6-8D4B-4F6B908B2B42}">
  <cacheSource type="worksheet">
    <worksheetSource ref="A4:H114" sheet="Øko% Alle køkkener"/>
  </cacheSource>
  <cacheFields count="10">
    <cacheField name="Institutionsnavn" numFmtId="164">
      <sharedItems count="133">
        <s v="Anais Kulturcafé, Farum Kulturhus"/>
        <s v="Broen, specialtilbud 0. -9- kl."/>
        <s v="Børnehuset Atlantis (Tidl. Børnehusene, Ryttergårdsvej)"/>
        <s v="Børnehuset Birkedal"/>
        <s v="Børnehuset Birkhøj"/>
        <s v="Børnehuset Birkhøj - møder"/>
        <s v="Børnehuset Bøgely"/>
        <s v="Børnehuset Egetræet"/>
        <s v="Børnehuset Hjertet"/>
        <s v="Børnehuset Kirke Værløse"/>
        <s v="Børnehuset Lyngholm nr. 15 (vuggest.)"/>
        <s v="Børnehuset Lyngholm nr. 17 (børneh.)"/>
        <s v="Børnehuset Mimers Brønd"/>
        <s v="Børnehuset Nørreskoven"/>
        <s v="Børnehuset Siv"/>
        <s v="Børnehuset Skovbakken"/>
        <s v="Børnehuset Solbjerg"/>
        <s v="Børnehuset Søndersø"/>
        <s v="Børnehuset Vingesus"/>
        <s v="Cassiopeia, Galaksen. Opgøres af Cassiopeia"/>
        <s v="Dagplejen, kaffe (mad fra Mimers Brønd)"/>
        <s v="Dalgårdens Børnehus"/>
        <s v="Dalgårdens Børnehus, møde"/>
        <s v="Driftsgården"/>
        <s v="Egeskolen, kantine"/>
        <s v="Egeskolen, skolens fælles køb "/>
        <s v="Espebo Børnecenter"/>
        <s v="Fars Køkkenskole"/>
        <s v="Farum Nordby Børnehus"/>
        <s v="Farum Vejgaard, BH/VS"/>
        <s v="Farumsødal"/>
        <s v="Fiskebæk Naturskole"/>
        <s v="Fritidshjemmenes Andelsforening á 1986"/>
        <s v="Furesø AdHd"/>
        <s v="Furesø Bibliotek, frugt- og kaffeordning"/>
        <s v="Furesø Museer"/>
        <s v="Furesø Musikskole"/>
        <s v="Furesø Skole- og Familiehus (inkl. Rådgivning, vejledn. og støtte)"/>
        <s v="Furesø Ungdomsskole"/>
        <s v="Furesøgård, fritidsklub"/>
        <s v="Genoptræningscenteret"/>
        <s v="Græshoppen, madpakker"/>
        <s v="Hareskov Børnehus"/>
        <s v="Hareskov Børnehus, personale"/>
        <s v="Hareskov FFO - Gasværket, klub"/>
        <s v="Hareskov FFO Kaffe"/>
        <s v="Hareskov FFO, Læsehuset  "/>
        <s v="Hareskov skole - lærerforplejning"/>
        <s v="Hareskov skole, madkundskab"/>
        <s v="Hareskov Skole, natur"/>
        <s v="Hjemmeplejen+Hjemme-og Sygeplejen"/>
        <s v="Humlehaven, specialbørnehave"/>
        <s v="Kommunal Tandpleje/Tandklinikken Søndersøskolen, Nygårdsterrasserne, Kirke Værløse"/>
        <s v="Krudthuset"/>
        <s v="Lille Værløse Skole, adm. (kaffe)"/>
        <s v="Lille Værløse Skole, Autisme afdelingen"/>
        <s v="Lille Værløse Skole, kantinen"/>
        <s v="Lille Værløse Skole, Madkundskab"/>
        <s v="Lille Værløse Skoles FFO 1 (Miniklub)"/>
        <s v="Lille Værløse Skoles FFO 2 (Toppen)"/>
        <s v="Lille Værløse Skoles FFO 3 (Klub24 )"/>
        <s v="Lillestjernen FFO"/>
        <s v="Lillestjernen FFO, møder"/>
        <s v="Lillevang - Blommehaven"/>
        <s v="Lillevang - Kornelhaven "/>
        <s v="Lillevang - Køkken"/>
        <s v="Lillevang - Magnoliehaven"/>
        <s v="Lillevang - Syrenhaven"/>
        <s v="Lyngholm FFO"/>
        <s v="Lyngholmskolen, kantinen"/>
        <s v="Lyngholmskolen, lærerforplejning + Gruppeordning(tidl. Furesøskolen)"/>
        <s v="Lyngholmskolen, madkundskab"/>
        <s v="Lynghuset"/>
        <s v="Madhus, Det danske - ekstern opgørelse uden kg, kun øko% oplyses"/>
        <s v="Nordvænget Vuggestue"/>
        <s v="Paletten (Valhalla)"/>
        <s v="Plejecenteret Solbjerghaven"/>
        <s v="Ryet Børnehus"/>
        <s v="Ryetbo"/>
        <s v="Røde Sol (Madpakker og forældrefrugt)"/>
        <s v="Rådhuset Furesø Kommune + frugtordning"/>
        <s v="Skiftesporet/Social Psykiatrien"/>
        <s v="Skolelandbruget"/>
        <s v="Skovgården"/>
        <s v="Solhøjgård, Fritidshjem, selvejende"/>
        <s v="Solstrålen"/>
        <s v="Solvang FFO, Solvognen"/>
        <s v="Solvangskolen, madkundskab"/>
        <s v="Solvangskolen, skolens fælleskøb"/>
        <s v="Sprogcenter Furesø"/>
        <s v="Stavnsholt Børnehus, integr."/>
        <s v="Stavnsholt FFO (Raketten+Turbodragen) "/>
        <s v="Stavnsholtskolen, kantinen. Har skolehaver"/>
        <s v="Stavnsholtskolen, madkundskab og møder"/>
        <s v="Sundhedsplejen, Farum"/>
        <s v="Svanepunktet Plejecenter, Svane"/>
        <s v="Svanepunktet, Bofællesskabet"/>
        <s v="Svanepunktet, Rehab"/>
        <s v="Syvstjerneklubben &amp; kantine"/>
        <s v="Syvstjerneklubben, møder "/>
        <s v="Syvstjerneskolen, madkundskab "/>
        <s v="Syvstjerneskolen, møder og kontor"/>
        <s v="Syvstjernevænge, Bofællesskabet"/>
        <s v="Søndersø FFO 1"/>
        <s v="Søndersø FFO 2, Solbjerggaard"/>
        <s v="Søndersø, Botræningstilbud "/>
        <s v="Søndersøskolen - kontor"/>
        <s v="Søndersøskolen - madkundskab"/>
        <s v="Værløse Svømmehal"/>
        <s v="Åkanden"/>
        <s v="Farum Svømmehal" u="1"/>
        <s v="Stavnsholt Børnehus, integr. (tidl. Majtræet VS, Guldsmeden BH) " u="1"/>
        <s v="Børnehuset Egetræet (tidl. Skovstjernen)" u="1"/>
        <s v="Farum Nordby Børnehus, (tidl. Børnehuset Solsikken)" u="1"/>
        <s v="Lyngholmskolen, kantinen - Midlertidigt lukket e22" u="1"/>
        <s v="Solstrålen, tidl. Kildehuset, forældre/personale " u="1"/>
        <s v="Solstrålen, tidl. Kildehuset" u="1"/>
        <s v="Børnehuset Egetræet, Kollekolle frugt m.v" u="1"/>
        <s v="Børnehuset Egetræet, Skovstj." u="1"/>
        <s v="Farum Svømmehal, Anais Idrætscafé" u="1"/>
        <s v="Grøn Fællesspisning" u="1"/>
        <s v="Lille Værløse Skole, kantinen (Salling 223)" u="1"/>
        <s v="Stavnsholtskolen, madkundskab og møder (Sall. 0237)" u="1"/>
        <s v="Søndersøskolen - kontor (Sall. 2237)" u="1"/>
        <s v="Søndersøskolen - madkundskab (Sall 1720)" u="1"/>
        <s v="Søndersø, Botræningstilbud (Sall. 1680)" u="1"/>
        <s v="Lyngholmskolen, kantinen (Sall. 225) Midlertidigt lukket e22" u="1"/>
        <s v="Hareskov FFO (Sall. 1825) Kaffe" u="1"/>
        <s v="Lyngholm FFO, Afd. Lærkehuset og Bakkehuset " u="1"/>
        <s v="Stavnsholt FFO (Raketten+Turbodragen) (Sall. 0236+1949)" u="1"/>
        <s v="Solstrålen, tidl. Kildehuset, inkl. frugtordning" u="1"/>
        <s v="Lyngholm FFO, Afd. Regnbuen, fritids/ungdomsklub" u="1"/>
        <s v="Lillestjernen FFO, møder (Sall. 2251)" u="1"/>
      </sharedItems>
    </cacheField>
    <cacheField name="Hørkram kundenummer" numFmtId="0">
      <sharedItems containsBlank="1" containsMixedTypes="1" containsNumber="1" containsInteger="1" minValue="200011554" maxValue="200809045"/>
    </cacheField>
    <cacheField name="Nemlig kundenummer" numFmtId="0">
      <sharedItems containsBlank="1" containsMixedTypes="1" containsNumber="1" containsInteger="1" minValue="1017028" maxValue="2312561"/>
    </cacheField>
    <cacheField name="Registreret hos FVST" numFmtId="0">
      <sharedItems containsBlank="1"/>
    </cacheField>
    <cacheField name="Institutionstype" numFmtId="0">
      <sharedItems count="8">
        <s v="Social+Kultur"/>
        <s v="Børneinstitution"/>
        <s v="Møder m.v."/>
        <s v="Skolekantiner"/>
        <s v="FFO+Klub"/>
        <s v="Madkundskab"/>
        <s v="Ældre"/>
        <s v="Rådhus"/>
      </sharedItems>
    </cacheField>
    <cacheField name="Økologi %" numFmtId="165">
      <sharedItems containsMixedTypes="1" containsNumber="1" minValue="0" maxValue="100"/>
    </cacheField>
    <cacheField name="Øko kg" numFmtId="165">
      <sharedItems containsSemiMixedTypes="0" containsString="0" containsNumber="1" minValue="0" maxValue="10072.374"/>
    </cacheField>
    <cacheField name="Omfattet kg" numFmtId="165">
      <sharedItems containsSemiMixedTypes="0" containsString="0" containsNumber="1" minValue="0" maxValue="15310.656999999999"/>
    </cacheField>
    <cacheField name="Økologiprocent" numFmtId="0" formula="#NAME?/#NAME?" databaseField="0"/>
    <cacheField name="Øko%" numFmtId="0" formula="'Øko kg'/'Omfattet kg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0">
  <r>
    <x v="0"/>
    <m/>
    <m/>
    <s v="Registreret hos FVST"/>
    <x v="0"/>
    <n v="66.793731469716221"/>
    <n v="1419.3"/>
    <n v="2124.9"/>
  </r>
  <r>
    <x v="1"/>
    <m/>
    <m/>
    <s v="Ikke registreret hos FVST"/>
    <x v="0"/>
    <e v="#DIV/0!"/>
    <n v="0"/>
    <n v="0"/>
  </r>
  <r>
    <x v="2"/>
    <n v="200140070"/>
    <m/>
    <s v="Registreret hos FVST"/>
    <x v="1"/>
    <n v="94.065201292469339"/>
    <n v="1416.288"/>
    <n v="1505.645"/>
  </r>
  <r>
    <x v="3"/>
    <n v="200544489"/>
    <n v="1017028"/>
    <s v="Registreret hos FVST"/>
    <x v="1"/>
    <n v="76.364845893845043"/>
    <n v="936.70799999999997"/>
    <n v="1226.6220000000001"/>
  </r>
  <r>
    <x v="4"/>
    <n v="200012834"/>
    <m/>
    <s v="Registreret hos FVST"/>
    <x v="1"/>
    <n v="80.593962694337392"/>
    <n v="1313.547"/>
    <n v="1629.8330000000001"/>
  </r>
  <r>
    <x v="5"/>
    <n v="200194837"/>
    <n v="2232789"/>
    <s v="Ikke registreret hos FVST"/>
    <x v="2"/>
    <e v="#DIV/0!"/>
    <n v="0"/>
    <n v="0"/>
  </r>
  <r>
    <x v="6"/>
    <n v="200809045"/>
    <m/>
    <s v="Registreret hos FVST"/>
    <x v="1"/>
    <n v="99.056809958377229"/>
    <n v="3059.3250000000003"/>
    <n v="3088.4550000000004"/>
  </r>
  <r>
    <x v="7"/>
    <n v="200544472"/>
    <m/>
    <s v="Registreret hos FVST"/>
    <x v="1"/>
    <n v="72.031763103009823"/>
    <n v="2171.355"/>
    <n v="3014.4409999999998"/>
  </r>
  <r>
    <x v="8"/>
    <n v="200188102"/>
    <m/>
    <s v="Registreret hos FVST"/>
    <x v="1"/>
    <n v="99.563066361907218"/>
    <n v="1167.8219999999999"/>
    <n v="1172.9469999999999"/>
  </r>
  <r>
    <x v="9"/>
    <n v="200011554"/>
    <m/>
    <s v="Registreret hos FVST"/>
    <x v="1"/>
    <n v="99.507754130958418"/>
    <n v="1818.546"/>
    <n v="1827.5419999999999"/>
  </r>
  <r>
    <x v="10"/>
    <n v="200050751"/>
    <m/>
    <s v="Registreret hos FVST"/>
    <x v="1"/>
    <n v="96.776762357559107"/>
    <n v="737.67700000000002"/>
    <n v="762.24599999999998"/>
  </r>
  <r>
    <x v="11"/>
    <n v="200040875"/>
    <m/>
    <s v="Registreret hos FVST"/>
    <x v="1"/>
    <n v="92.850224228458913"/>
    <n v="1512.662"/>
    <n v="1629.1420000000001"/>
  </r>
  <r>
    <x v="12"/>
    <n v="200141541"/>
    <m/>
    <s v="Registreret hos FVST"/>
    <x v="1"/>
    <n v="85.569240245271516"/>
    <n v="1300.329"/>
    <n v="1519.6220000000001"/>
  </r>
  <r>
    <x v="13"/>
    <n v="200514277"/>
    <n v="1017035"/>
    <s v="Registreret hos FVST"/>
    <x v="1"/>
    <n v="88.982237640239632"/>
    <n v="1284.31"/>
    <n v="1443.3330000000001"/>
  </r>
  <r>
    <x v="14"/>
    <m/>
    <n v="1198425"/>
    <s v="Registreret hos FVST"/>
    <x v="1"/>
    <n v="61.232627463125702"/>
    <n v="142.35300000000001"/>
    <n v="232.47900000000001"/>
  </r>
  <r>
    <x v="15"/>
    <n v="200135519"/>
    <m/>
    <s v="Registreret hos FVST"/>
    <x v="1"/>
    <n v="93.868064926183621"/>
    <n v="1176.3330000000001"/>
    <n v="1253.1769999999999"/>
  </r>
  <r>
    <x v="16"/>
    <n v="200025919"/>
    <s v="1017038;2163049"/>
    <s v="Registreret hos FVST"/>
    <x v="1"/>
    <n v="98.903248068980162"/>
    <n v="1880.2179999999998"/>
    <n v="1901.068"/>
  </r>
  <r>
    <x v="17"/>
    <n v="200025926"/>
    <m/>
    <s v="Registreret hos FVST"/>
    <x v="1"/>
    <n v="86.565518226637522"/>
    <n v="3150.8679999999999"/>
    <n v="3639.8649999999998"/>
  </r>
  <r>
    <x v="18"/>
    <n v="200159577"/>
    <m/>
    <s v="Registreret hos FVST"/>
    <x v="1"/>
    <n v="97.178134657595066"/>
    <n v="3596.348"/>
    <n v="3700.779"/>
  </r>
  <r>
    <x v="19"/>
    <n v="200095578"/>
    <n v="2243447"/>
    <s v="Registreret hos FVST"/>
    <x v="0"/>
    <n v="25.58495182749656"/>
    <n v="50.19"/>
    <n v="196.17"/>
  </r>
  <r>
    <x v="20"/>
    <m/>
    <n v="2251396"/>
    <s v="Registreret hos FVST"/>
    <x v="2"/>
    <s v=" "/>
    <n v="0"/>
    <n v="0"/>
  </r>
  <r>
    <x v="21"/>
    <n v="200034485"/>
    <n v="1017649"/>
    <s v="Registreret hos FVST"/>
    <x v="1"/>
    <n v="99.554332453682406"/>
    <n v="1391.673"/>
    <n v="1397.903"/>
  </r>
  <r>
    <x v="22"/>
    <m/>
    <m/>
    <s v="Ikke registreret hos FVST"/>
    <x v="2"/>
    <s v=""/>
    <n v="0"/>
    <n v="0"/>
  </r>
  <r>
    <x v="23"/>
    <m/>
    <n v="2251036"/>
    <s v="Ikke registreret hos FVST"/>
    <x v="2"/>
    <n v="39.74826101358066"/>
    <n v="60"/>
    <n v="150.94999999999999"/>
  </r>
  <r>
    <x v="24"/>
    <m/>
    <n v="1192523"/>
    <s v="Registreret hos FVST"/>
    <x v="3"/>
    <n v="18.884642112578181"/>
    <n v="31.523"/>
    <n v="166.92400000000001"/>
  </r>
  <r>
    <x v="25"/>
    <m/>
    <n v="1149830"/>
    <s v="Ikke registreret hos FVST"/>
    <x v="2"/>
    <n v="0"/>
    <n v="0"/>
    <n v="328.87200000000001"/>
  </r>
  <r>
    <x v="26"/>
    <n v="200140049"/>
    <n v="2162723"/>
    <s v="Registreret hos FVST"/>
    <x v="1"/>
    <n v="70.950040436308896"/>
    <n v="633.41499999999996"/>
    <n v="892.76199999999994"/>
  </r>
  <r>
    <x v="27"/>
    <n v="200185279"/>
    <m/>
    <s v="Ikke registreret hos FVST"/>
    <x v="0"/>
    <s v=" "/>
    <n v="0"/>
    <n v="0"/>
  </r>
  <r>
    <x v="28"/>
    <n v="200012841"/>
    <n v="2248847"/>
    <s v="Registreret hos FVST"/>
    <x v="1"/>
    <n v="90.586132021914821"/>
    <n v="1594.0650000000001"/>
    <n v="1759.723"/>
  </r>
  <r>
    <x v="29"/>
    <n v="200107653"/>
    <m/>
    <s v="Registreret hos FVST"/>
    <x v="1"/>
    <n v="77.944790346575559"/>
    <n v="636.57899999999995"/>
    <n v="816.70500000000004"/>
  </r>
  <r>
    <x v="30"/>
    <n v="200040189"/>
    <n v="2164133"/>
    <s v="Registreret hos FVST"/>
    <x v="1"/>
    <n v="88.173547935619311"/>
    <n v="2041.2"/>
    <n v="2314.98"/>
  </r>
  <r>
    <x v="31"/>
    <m/>
    <m/>
    <s v="Ikke registreret hos FVST"/>
    <x v="0"/>
    <s v=" "/>
    <n v="0"/>
    <n v="0"/>
  </r>
  <r>
    <x v="32"/>
    <m/>
    <n v="2200834"/>
    <s v="Ikke registreret hos FVST"/>
    <x v="4"/>
    <s v=" "/>
    <n v="0"/>
    <n v="0"/>
  </r>
  <r>
    <x v="33"/>
    <m/>
    <m/>
    <s v="Ikke registreret hos FVST"/>
    <x v="0"/>
    <s v=" "/>
    <n v="0"/>
    <n v="0"/>
  </r>
  <r>
    <x v="34"/>
    <m/>
    <n v="2308205"/>
    <s v="Ikke registreret hos FVST"/>
    <x v="0"/>
    <n v="26.595744680851066"/>
    <n v="0.25"/>
    <n v="0.94"/>
  </r>
  <r>
    <x v="35"/>
    <m/>
    <m/>
    <s v="Ikke registreret hos FVST"/>
    <x v="0"/>
    <s v=" "/>
    <n v="0"/>
    <n v="0"/>
  </r>
  <r>
    <x v="36"/>
    <m/>
    <m/>
    <s v="Ikke registreret hos FVST"/>
    <x v="0"/>
    <s v=" "/>
    <n v="0"/>
    <n v="0"/>
  </r>
  <r>
    <x v="37"/>
    <m/>
    <n v="1066946"/>
    <s v="Registreret hos FVST"/>
    <x v="0"/>
    <n v="80.75540450579868"/>
    <n v="230.48400000000001"/>
    <n v="285.41000000000003"/>
  </r>
  <r>
    <x v="38"/>
    <m/>
    <n v="2164274"/>
    <s v="Ikke registreret hos FVST"/>
    <x v="4"/>
    <n v="2.4355246762073781"/>
    <n v="0.64500000000000002"/>
    <n v="26.483000000000001"/>
  </r>
  <r>
    <x v="39"/>
    <m/>
    <n v="1091281"/>
    <s v="Ikke registreret hos FVST"/>
    <x v="4"/>
    <n v="13.063418302369557"/>
    <n v="260.23099999999999"/>
    <n v="1992.059"/>
  </r>
  <r>
    <x v="40"/>
    <m/>
    <m/>
    <s v="Ikke registreret hos FVST"/>
    <x v="2"/>
    <n v="0"/>
    <n v="0"/>
    <n v="50.72"/>
  </r>
  <r>
    <x v="41"/>
    <m/>
    <m/>
    <s v="Ikke registreret hos FVST"/>
    <x v="1"/>
    <s v=" "/>
    <n v="0"/>
    <n v="0"/>
  </r>
  <r>
    <x v="42"/>
    <n v="200512464"/>
    <m/>
    <s v="Registreret hos FVST"/>
    <x v="1"/>
    <n v="100"/>
    <n v="1839.3240000000001"/>
    <n v="1839.3240000000001"/>
  </r>
  <r>
    <x v="43"/>
    <m/>
    <m/>
    <s v="Ikke registreret hos FVST"/>
    <x v="2"/>
    <n v="76.23888182973316"/>
    <n v="6"/>
    <n v="7.87"/>
  </r>
  <r>
    <x v="44"/>
    <s v="to numre; 200106717+200042992"/>
    <n v="1128479"/>
    <s v="Registreret hos FVST"/>
    <x v="4"/>
    <n v="31.28470577987272"/>
    <n v="1407.8589999999999"/>
    <n v="4500.1509999999998"/>
  </r>
  <r>
    <x v="45"/>
    <m/>
    <m/>
    <s v="Ikke registreret hos FVST"/>
    <x v="4"/>
    <n v="0"/>
    <n v="0"/>
    <n v="10"/>
  </r>
  <r>
    <x v="46"/>
    <m/>
    <m/>
    <s v="Ikke registreret hos FVST"/>
    <x v="4"/>
    <s v=" "/>
    <n v="0"/>
    <n v="0"/>
  </r>
  <r>
    <x v="47"/>
    <m/>
    <m/>
    <s v="Ikke registreret hos FVST"/>
    <x v="2"/>
    <n v="100"/>
    <n v="53.76"/>
    <n v="53.76"/>
  </r>
  <r>
    <x v="48"/>
    <m/>
    <s v="1111606;1145780"/>
    <s v="Ikke registreret hos FVST"/>
    <x v="5"/>
    <n v="33.285570284572238"/>
    <n v="267.14099999999996"/>
    <n v="802.57300000000009"/>
  </r>
  <r>
    <x v="49"/>
    <m/>
    <m/>
    <s v="Ikke registreret hos FVST"/>
    <x v="0"/>
    <s v=" "/>
    <n v="0"/>
    <n v="0"/>
  </r>
  <r>
    <x v="50"/>
    <m/>
    <s v="2296585;2296749"/>
    <s v="Ikke registreret hos FVST"/>
    <x v="2"/>
    <n v="77.064476564561957"/>
    <n v="248.19000000000003"/>
    <n v="322.05500000000001"/>
  </r>
  <r>
    <x v="51"/>
    <m/>
    <n v="1613945"/>
    <s v="Registreret hos FVST"/>
    <x v="1"/>
    <n v="63.623825756590072"/>
    <n v="97.8"/>
    <n v="153.71600000000001"/>
  </r>
  <r>
    <x v="52"/>
    <m/>
    <s v="2154841; 1387175;2155984"/>
    <s v="Ikke registreret hos FVST"/>
    <x v="2"/>
    <n v="3.6350725323775066"/>
    <n v="1.075"/>
    <n v="29.573"/>
  </r>
  <r>
    <x v="53"/>
    <n v="200049625"/>
    <m/>
    <s v="Registreret hos FVST"/>
    <x v="1"/>
    <n v="98.774736248184098"/>
    <n v="1897.6790000000001"/>
    <n v="1921.2190000000001"/>
  </r>
  <r>
    <x v="54"/>
    <m/>
    <n v="2312561"/>
    <s v="Ikke registreret hos FVST"/>
    <x v="2"/>
    <n v="5.6991654793405253"/>
    <n v="14"/>
    <n v="245.64999999999998"/>
  </r>
  <r>
    <x v="55"/>
    <m/>
    <n v="2242256"/>
    <s v="Ikke registreret hos FVST"/>
    <x v="0"/>
    <n v="60.289385235155308"/>
    <n v="25.292000000000002"/>
    <n v="41.951000000000001"/>
  </r>
  <r>
    <x v="56"/>
    <n v="200042435"/>
    <m/>
    <s v="Registreret hos FVST"/>
    <x v="3"/>
    <n v="23.338538140948415"/>
    <n v="671.26"/>
    <n v="2876.1869999999999"/>
  </r>
  <r>
    <x v="57"/>
    <m/>
    <n v="2162988"/>
    <s v="Ikke registreret hos FVST"/>
    <x v="5"/>
    <n v="36.528864574012573"/>
    <n v="121.655"/>
    <n v="333.03800000000001"/>
  </r>
  <r>
    <x v="58"/>
    <n v="200044538"/>
    <m/>
    <s v="Ikke registreret hos FVST"/>
    <x v="4"/>
    <n v="84.060440923985425"/>
    <n v="663.90599999999995"/>
    <n v="789.79600000000005"/>
  </r>
  <r>
    <x v="59"/>
    <n v="200043647"/>
    <m/>
    <s v="Ikke registreret hos FVST"/>
    <x v="4"/>
    <n v="9.7910087244561339"/>
    <n v="94.527000000000001"/>
    <n v="965.447"/>
  </r>
  <r>
    <x v="60"/>
    <n v="200140674"/>
    <n v="2222649"/>
    <s v="Ikke registreret hos FVST"/>
    <x v="4"/>
    <n v="21.232554183046645"/>
    <n v="139.779"/>
    <n v="658.32399999999996"/>
  </r>
  <r>
    <x v="61"/>
    <n v="200055084"/>
    <s v="1346990; 2162953"/>
    <s v="Registreret hos FVST"/>
    <x v="4"/>
    <n v="74.464060945150692"/>
    <n v="564.97"/>
    <n v="758.71499999999992"/>
  </r>
  <r>
    <x v="62"/>
    <n v="200182711"/>
    <m/>
    <s v="Ikke registreret hos FVST"/>
    <x v="2"/>
    <n v="37.49968020712344"/>
    <n v="73.288999999999987"/>
    <n v="195.43900000000002"/>
  </r>
  <r>
    <x v="63"/>
    <n v="200652832"/>
    <m/>
    <s v="Registreret hos FVST"/>
    <x v="6"/>
    <n v="64.252715367520452"/>
    <n v="1078.424"/>
    <n v="1678.4099999999999"/>
  </r>
  <r>
    <x v="64"/>
    <n v="200536248"/>
    <m/>
    <s v="Registreret hos FVST"/>
    <x v="6"/>
    <n v="53.985710959285313"/>
    <n v="950.57500000000005"/>
    <n v="1760.7900000000002"/>
  </r>
  <r>
    <x v="65"/>
    <n v="200692968"/>
    <m/>
    <s v="Registreret hos FVST"/>
    <x v="6"/>
    <n v="65.786687011537126"/>
    <n v="10072.374"/>
    <n v="15310.656999999999"/>
  </r>
  <r>
    <x v="66"/>
    <n v="200652849"/>
    <m/>
    <s v="Registreret hos FVST"/>
    <x v="6"/>
    <n v="51.743600695609722"/>
    <n v="814.08"/>
    <n v="1573.296"/>
  </r>
  <r>
    <x v="67"/>
    <n v="200652900"/>
    <m/>
    <s v="Registreret hos FVST"/>
    <x v="6"/>
    <n v="42.853119318837209"/>
    <n v="605.56299999999999"/>
    <n v="1413.1129999999998"/>
  </r>
  <r>
    <x v="68"/>
    <m/>
    <s v="2163130; 1088515"/>
    <s v="Ikke registreret hos FVST"/>
    <x v="4"/>
    <n v="14.015442391467628"/>
    <n v="116.626"/>
    <n v="832.125"/>
  </r>
  <r>
    <x v="69"/>
    <n v="200039428"/>
    <m/>
    <s v="Registreret hos FVST"/>
    <x v="3"/>
    <n v="73.311278918591597"/>
    <n v="823.27099999999996"/>
    <n v="1122.98"/>
  </r>
  <r>
    <x v="70"/>
    <n v="200159676"/>
    <s v="1501208; 2180848"/>
    <s v="Ikke registreret hos FVST"/>
    <x v="2"/>
    <n v="20.962826403640932"/>
    <n v="201.60599999999999"/>
    <n v="961.73099999999999"/>
  </r>
  <r>
    <x v="71"/>
    <m/>
    <n v="1166810"/>
    <s v="Ikke registreret hos FVST"/>
    <x v="5"/>
    <n v="25.950216400650348"/>
    <n v="113.322"/>
    <n v="436.69"/>
  </r>
  <r>
    <x v="72"/>
    <m/>
    <n v="1043650"/>
    <s v="Registreret hos FVST"/>
    <x v="0"/>
    <n v="76.349360721542212"/>
    <n v="1232.5230000000001"/>
    <n v="1614.32"/>
  </r>
  <r>
    <x v="73"/>
    <m/>
    <m/>
    <m/>
    <x v="6"/>
    <s v=" "/>
    <n v="0"/>
    <n v="0"/>
  </r>
  <r>
    <x v="74"/>
    <n v="200138510"/>
    <m/>
    <s v="Registreret hos FVST"/>
    <x v="1"/>
    <n v="98.678387560207383"/>
    <n v="1195.837"/>
    <n v="1211.8530000000001"/>
  </r>
  <r>
    <x v="75"/>
    <n v="200041414"/>
    <m/>
    <s v="Registreret hos FVST"/>
    <x v="1"/>
    <n v="85.261916204745717"/>
    <n v="1635.6969999999999"/>
    <n v="1918.4380000000001"/>
  </r>
  <r>
    <x v="76"/>
    <m/>
    <s v="2165538; 2172346; 2174467"/>
    <s v="Registreret hos FVST"/>
    <x v="6"/>
    <n v="62.815588250395514"/>
    <n v="648.40700000000004"/>
    <n v="1032.2389999999998"/>
  </r>
  <r>
    <x v="77"/>
    <n v="200137940"/>
    <n v="2163076"/>
    <s v="Registreret hos FVST"/>
    <x v="1"/>
    <n v="92.302926136768278"/>
    <n v="777.63"/>
    <n v="842.47600000000011"/>
  </r>
  <r>
    <x v="78"/>
    <m/>
    <m/>
    <s v="Ikke registreret hos FVST"/>
    <x v="6"/>
    <s v=" "/>
    <n v="0"/>
    <n v="0"/>
  </r>
  <r>
    <x v="79"/>
    <m/>
    <n v="1611791"/>
    <s v="Ikke registreret hos FVST"/>
    <x v="1"/>
    <n v="80.500894454382831"/>
    <n v="4.5"/>
    <n v="5.59"/>
  </r>
  <r>
    <x v="80"/>
    <s v="TO numre; 200079202; 200531038"/>
    <m/>
    <s v="Registreret hos FVST"/>
    <x v="7"/>
    <n v="78.066562521831017"/>
    <n v="9453.905999999999"/>
    <n v="12110.057999999999"/>
  </r>
  <r>
    <x v="81"/>
    <n v="200031637"/>
    <m/>
    <s v="Ikke registreret hos FVST"/>
    <x v="2"/>
    <n v="15.555196443471177"/>
    <n v="94.331999999999994"/>
    <n v="606.43399999999997"/>
  </r>
  <r>
    <x v="82"/>
    <m/>
    <n v="1383843"/>
    <s v="Ikke registreret hos FVST"/>
    <x v="0"/>
    <n v="73.728528495409307"/>
    <n v="133.703"/>
    <n v="181.345"/>
  </r>
  <r>
    <x v="83"/>
    <n v="200536200"/>
    <m/>
    <s v="Registreret hos FVST"/>
    <x v="6"/>
    <n v="62.198810031267151"/>
    <n v="801.07899999999995"/>
    <n v="1287.933"/>
  </r>
  <r>
    <x v="84"/>
    <m/>
    <n v="1365582"/>
    <s v="Ikke registreret hos FVST"/>
    <x v="4"/>
    <s v=" "/>
    <n v="0"/>
    <n v="0"/>
  </r>
  <r>
    <x v="85"/>
    <n v="200021706"/>
    <m/>
    <s v="Registreret hos FVST"/>
    <x v="1"/>
    <n v="94.42558672795596"/>
    <n v="1683.8320000000001"/>
    <n v="1783.2370000000001"/>
  </r>
  <r>
    <x v="86"/>
    <m/>
    <s v="2164335;2223363"/>
    <m/>
    <x v="4"/>
    <n v="35.808224909912674"/>
    <n v="198.54300000000001"/>
    <n v="554.46199999999999"/>
  </r>
  <r>
    <x v="87"/>
    <n v="200166322"/>
    <n v="2161308"/>
    <s v="Ikke registreret hos FVST"/>
    <x v="5"/>
    <n v="5.9694064601107817"/>
    <n v="35.984000000000002"/>
    <n v="602.80700000000002"/>
  </r>
  <r>
    <x v="88"/>
    <m/>
    <n v="2214784"/>
    <s v="Ikke registreret hos FVST"/>
    <x v="2"/>
    <n v="31.241679849565706"/>
    <n v="104.669"/>
    <n v="335.03000000000003"/>
  </r>
  <r>
    <x v="89"/>
    <m/>
    <n v="1613144"/>
    <s v="Ikke registreret hos FVST"/>
    <x v="2"/>
    <n v="15.670342426001159"/>
    <n v="18.899999999999999"/>
    <n v="120.61"/>
  </r>
  <r>
    <x v="90"/>
    <n v="200012124"/>
    <n v="1232086"/>
    <s v="Registreret hos FVST"/>
    <x v="1"/>
    <n v="92.206521909733567"/>
    <n v="2761.116"/>
    <n v="2994.491"/>
  </r>
  <r>
    <x v="91"/>
    <m/>
    <n v="1136302"/>
    <m/>
    <x v="4"/>
    <n v="61.467950364519801"/>
    <n v="457.06400000000002"/>
    <n v="743.58100000000002"/>
  </r>
  <r>
    <x v="92"/>
    <n v="200031620"/>
    <m/>
    <s v="Registreret hos FVST"/>
    <x v="3"/>
    <n v="94.9190338543591"/>
    <n v="860.66600000000005"/>
    <n v="906.73699999999997"/>
  </r>
  <r>
    <x v="93"/>
    <m/>
    <n v="1098703"/>
    <s v="Ikke registreret hos FVST"/>
    <x v="5"/>
    <n v="10.245924734044628"/>
    <n v="118.185"/>
    <n v="1153.4829999999999"/>
  </r>
  <r>
    <x v="94"/>
    <m/>
    <n v="1174958"/>
    <s v="Ikke registreret hos FVST"/>
    <x v="0"/>
    <n v="19.221967963386728"/>
    <n v="0.84"/>
    <n v="4.37"/>
  </r>
  <r>
    <x v="95"/>
    <n v="200031514"/>
    <m/>
    <s v="Registreret hos FVST"/>
    <x v="6"/>
    <n v="55.328455594438751"/>
    <n v="1201.9100000000001"/>
    <n v="2172.3180000000002"/>
  </r>
  <r>
    <x v="96"/>
    <m/>
    <n v="1218014"/>
    <s v="Ikke registreret hos FVST"/>
    <x v="0"/>
    <n v="45.738312609213153"/>
    <n v="1155.884"/>
    <n v="2527.1680000000001"/>
  </r>
  <r>
    <x v="97"/>
    <n v="200536224"/>
    <m/>
    <s v="Registreret hos FVST"/>
    <x v="6"/>
    <n v="62.863363145316846"/>
    <n v="1593.0230000000001"/>
    <n v="2534.1040000000003"/>
  </r>
  <r>
    <x v="98"/>
    <s v="TO numre; 200525105; 200525099"/>
    <m/>
    <s v="Registreret hos FVST"/>
    <x v="4"/>
    <n v="68.721098382788014"/>
    <n v="1316.8330000000001"/>
    <n v="1916.1990000000001"/>
  </r>
  <r>
    <x v="99"/>
    <m/>
    <n v="1096809"/>
    <s v="Ikke registreret hos FVST"/>
    <x v="2"/>
    <n v="22.859787135585378"/>
    <n v="12.35"/>
    <n v="54.024999999999999"/>
  </r>
  <r>
    <x v="100"/>
    <m/>
    <n v="1216525"/>
    <s v="Ikke registreret hos FVST"/>
    <x v="5"/>
    <n v="19.16240377095874"/>
    <n v="106.83499999999999"/>
    <n v="557.524"/>
  </r>
  <r>
    <x v="101"/>
    <m/>
    <s v="1199339; 1573820"/>
    <s v="Ikke registreret hos FVST"/>
    <x v="2"/>
    <n v="5.598023778499301"/>
    <n v="23.5"/>
    <n v="419.791"/>
  </r>
  <r>
    <x v="102"/>
    <m/>
    <n v="1839601"/>
    <s v="Ikke registreret hos FVST"/>
    <x v="0"/>
    <n v="42.990936322050821"/>
    <n v="222.172"/>
    <n v="516.78800000000001"/>
  </r>
  <r>
    <x v="103"/>
    <m/>
    <n v="1123703"/>
    <s v="Registreret hos FVST"/>
    <x v="4"/>
    <n v="11.291336175416546"/>
    <n v="33.24"/>
    <n v="294.38499999999999"/>
  </r>
  <r>
    <x v="104"/>
    <n v="200033969"/>
    <n v="2167011"/>
    <s v="Registreret hos FVST"/>
    <x v="4"/>
    <n v="2.1285789121913332"/>
    <n v="29.459"/>
    <n v="1383.9749999999999"/>
  </r>
  <r>
    <x v="105"/>
    <m/>
    <n v="2144619"/>
    <s v="Ikke registreret hos FVST"/>
    <x v="0"/>
    <n v="48.917824798631102"/>
    <n v="293.02999999999997"/>
    <n v="599.02499999999998"/>
  </r>
  <r>
    <x v="106"/>
    <m/>
    <m/>
    <s v="Ikke registreret hos FVST"/>
    <x v="2"/>
    <n v="0"/>
    <n v="0"/>
    <n v="53.76"/>
  </r>
  <r>
    <x v="107"/>
    <m/>
    <s v="1004359; 2230005;2231699; 1380376"/>
    <s v="Ikke registreret hos FVST"/>
    <x v="5"/>
    <n v="27.120259827353614"/>
    <n v="139.11500000000001"/>
    <n v="512.95600000000002"/>
  </r>
  <r>
    <x v="108"/>
    <n v="200023854"/>
    <m/>
    <s v="Registreret hos FVST"/>
    <x v="0"/>
    <n v="76.976538916970938"/>
    <n v="1557.5710000000001"/>
    <n v="2023.4360000000001"/>
  </r>
  <r>
    <x v="109"/>
    <n v="200541495"/>
    <m/>
    <s v="Registreret hos FVST"/>
    <x v="1"/>
    <n v="95.963724221111704"/>
    <n v="1998.6479999999999"/>
    <n v="2082.7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59D16C0-C212-439C-857A-57BA081B22F3}" name="Pivottabel1" cacheId="7" applyNumberFormats="0" applyBorderFormats="0" applyFontFormats="0" applyPatternFormats="0" applyAlignmentFormats="0" applyWidthHeightFormats="1" dataCaption="Værdier" updatedVersion="8" minRefreshableVersion="3" useAutoFormatting="1" itemPrintTitles="1" createdVersion="8" indent="0" outline="1" outlineData="1" multipleFieldFilters="0">
  <location ref="A2:D121" firstHeaderRow="0" firstDataRow="1" firstDataCol="1"/>
  <pivotFields count="10">
    <pivotField axis="axisRow" showAll="0">
      <items count="134">
        <item x="0"/>
        <item x="2"/>
        <item x="3"/>
        <item x="4"/>
        <item x="6"/>
        <item m="1" x="117"/>
        <item m="1" x="118"/>
        <item x="8"/>
        <item x="9"/>
        <item x="10"/>
        <item x="11"/>
        <item x="12"/>
        <item x="13"/>
        <item x="15"/>
        <item x="16"/>
        <item x="17"/>
        <item x="18"/>
        <item x="19"/>
        <item x="20"/>
        <item x="21"/>
        <item x="24"/>
        <item m="1" x="113"/>
        <item m="1" x="119"/>
        <item x="29"/>
        <item x="30"/>
        <item x="37"/>
        <item x="42"/>
        <item x="44"/>
        <item x="51"/>
        <item x="53"/>
        <item m="1" x="121"/>
        <item x="61"/>
        <item x="63"/>
        <item x="64"/>
        <item x="65"/>
        <item x="66"/>
        <item x="67"/>
        <item m="1" x="126"/>
        <item x="72"/>
        <item x="74"/>
        <item x="75"/>
        <item x="76"/>
        <item x="77"/>
        <item x="80"/>
        <item x="83"/>
        <item m="1" x="130"/>
        <item m="1" x="111"/>
        <item x="92"/>
        <item x="95"/>
        <item x="97"/>
        <item x="98"/>
        <item x="104"/>
        <item x="108"/>
        <item x="109"/>
        <item x="1"/>
        <item x="22"/>
        <item x="23"/>
        <item x="25"/>
        <item x="26"/>
        <item x="27"/>
        <item x="31"/>
        <item x="32"/>
        <item x="33"/>
        <item x="34"/>
        <item x="35"/>
        <item x="36"/>
        <item x="38"/>
        <item x="39"/>
        <item x="40"/>
        <item x="41"/>
        <item m="1" x="120"/>
        <item x="43"/>
        <item m="1" x="127"/>
        <item x="46"/>
        <item x="47"/>
        <item x="48"/>
        <item x="49"/>
        <item x="50"/>
        <item x="52"/>
        <item x="54"/>
        <item x="55"/>
        <item x="57"/>
        <item x="58"/>
        <item x="59"/>
        <item x="60"/>
        <item m="1" x="132"/>
        <item m="1" x="128"/>
        <item m="1" x="131"/>
        <item x="70"/>
        <item x="71"/>
        <item x="73"/>
        <item x="78"/>
        <item x="79"/>
        <item x="81"/>
        <item x="82"/>
        <item x="84"/>
        <item m="1" x="115"/>
        <item x="86"/>
        <item x="87"/>
        <item x="88"/>
        <item x="89"/>
        <item m="1" x="129"/>
        <item m="1" x="122"/>
        <item x="94"/>
        <item x="96"/>
        <item x="99"/>
        <item x="100"/>
        <item x="101"/>
        <item x="103"/>
        <item m="1" x="125"/>
        <item m="1" x="123"/>
        <item m="1" x="124"/>
        <item x="5"/>
        <item x="45"/>
        <item x="62"/>
        <item x="68"/>
        <item m="1" x="114"/>
        <item m="1" x="116"/>
        <item x="91"/>
        <item x="102"/>
        <item x="105"/>
        <item m="1" x="112"/>
        <item m="1" x="110"/>
        <item x="56"/>
        <item x="93"/>
        <item x="106"/>
        <item x="107"/>
        <item x="28"/>
        <item x="69"/>
        <item x="85"/>
        <item x="7"/>
        <item x="14"/>
        <item x="90"/>
        <item t="default"/>
      </items>
    </pivotField>
    <pivotField showAll="0"/>
    <pivotField showAll="0"/>
    <pivotField showAll="0"/>
    <pivotField axis="axisRow" showAll="0">
      <items count="9">
        <item x="1"/>
        <item x="4"/>
        <item x="2"/>
        <item x="7"/>
        <item x="3"/>
        <item x="0"/>
        <item x="6"/>
        <item x="5"/>
        <item t="default"/>
      </items>
    </pivotField>
    <pivotField showAll="0"/>
    <pivotField dataField="1" numFmtId="165" showAll="0"/>
    <pivotField dataField="1" numFmtId="165" showAll="0"/>
    <pivotField dragToRow="0" dragToCol="0" dragToPage="0" showAll="0" defaultSubtotal="0"/>
    <pivotField dataField="1" dragToRow="0" dragToCol="0" dragToPage="0" showAll="0" defaultSubtotal="0"/>
  </pivotFields>
  <rowFields count="2">
    <field x="4"/>
    <field x="0"/>
  </rowFields>
  <rowItems count="119">
    <i>
      <x/>
    </i>
    <i r="1">
      <x v="1"/>
    </i>
    <i r="1">
      <x v="2"/>
    </i>
    <i r="1">
      <x v="3"/>
    </i>
    <i r="1">
      <x v="4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9"/>
    </i>
    <i r="1">
      <x v="23"/>
    </i>
    <i r="1">
      <x v="24"/>
    </i>
    <i r="1">
      <x v="26"/>
    </i>
    <i r="1">
      <x v="28"/>
    </i>
    <i r="1">
      <x v="29"/>
    </i>
    <i r="1">
      <x v="39"/>
    </i>
    <i r="1">
      <x v="40"/>
    </i>
    <i r="1">
      <x v="42"/>
    </i>
    <i r="1">
      <x v="53"/>
    </i>
    <i r="1">
      <x v="58"/>
    </i>
    <i r="1">
      <x v="69"/>
    </i>
    <i r="1">
      <x v="92"/>
    </i>
    <i r="1">
      <x v="127"/>
    </i>
    <i r="1">
      <x v="129"/>
    </i>
    <i r="1">
      <x v="130"/>
    </i>
    <i r="1">
      <x v="131"/>
    </i>
    <i r="1">
      <x v="132"/>
    </i>
    <i>
      <x v="1"/>
    </i>
    <i r="1">
      <x v="27"/>
    </i>
    <i r="1">
      <x v="31"/>
    </i>
    <i r="1">
      <x v="50"/>
    </i>
    <i r="1">
      <x v="51"/>
    </i>
    <i r="1">
      <x v="61"/>
    </i>
    <i r="1">
      <x v="66"/>
    </i>
    <i r="1">
      <x v="67"/>
    </i>
    <i r="1">
      <x v="73"/>
    </i>
    <i r="1">
      <x v="82"/>
    </i>
    <i r="1">
      <x v="83"/>
    </i>
    <i r="1">
      <x v="84"/>
    </i>
    <i r="1">
      <x v="95"/>
    </i>
    <i r="1">
      <x v="97"/>
    </i>
    <i r="1">
      <x v="108"/>
    </i>
    <i r="1">
      <x v="113"/>
    </i>
    <i r="1">
      <x v="115"/>
    </i>
    <i r="1">
      <x v="118"/>
    </i>
    <i>
      <x v="2"/>
    </i>
    <i r="1">
      <x v="18"/>
    </i>
    <i r="1">
      <x v="55"/>
    </i>
    <i r="1">
      <x v="56"/>
    </i>
    <i r="1">
      <x v="57"/>
    </i>
    <i r="1">
      <x v="68"/>
    </i>
    <i r="1">
      <x v="71"/>
    </i>
    <i r="1">
      <x v="74"/>
    </i>
    <i r="1">
      <x v="77"/>
    </i>
    <i r="1">
      <x v="78"/>
    </i>
    <i r="1">
      <x v="79"/>
    </i>
    <i r="1">
      <x v="88"/>
    </i>
    <i r="1">
      <x v="93"/>
    </i>
    <i r="1">
      <x v="99"/>
    </i>
    <i r="1">
      <x v="100"/>
    </i>
    <i r="1">
      <x v="105"/>
    </i>
    <i r="1">
      <x v="107"/>
    </i>
    <i r="1">
      <x v="112"/>
    </i>
    <i r="1">
      <x v="114"/>
    </i>
    <i r="1">
      <x v="125"/>
    </i>
    <i>
      <x v="3"/>
    </i>
    <i r="1">
      <x v="43"/>
    </i>
    <i>
      <x v="4"/>
    </i>
    <i r="1">
      <x v="20"/>
    </i>
    <i r="1">
      <x v="47"/>
    </i>
    <i r="1">
      <x v="123"/>
    </i>
    <i r="1">
      <x v="128"/>
    </i>
    <i>
      <x v="5"/>
    </i>
    <i r="1">
      <x/>
    </i>
    <i r="1">
      <x v="17"/>
    </i>
    <i r="1">
      <x v="25"/>
    </i>
    <i r="1">
      <x v="38"/>
    </i>
    <i r="1">
      <x v="52"/>
    </i>
    <i r="1">
      <x v="54"/>
    </i>
    <i r="1">
      <x v="59"/>
    </i>
    <i r="1">
      <x v="60"/>
    </i>
    <i r="1">
      <x v="62"/>
    </i>
    <i r="1">
      <x v="63"/>
    </i>
    <i r="1">
      <x v="64"/>
    </i>
    <i r="1">
      <x v="65"/>
    </i>
    <i r="1">
      <x v="76"/>
    </i>
    <i r="1">
      <x v="80"/>
    </i>
    <i r="1">
      <x v="94"/>
    </i>
    <i r="1">
      <x v="103"/>
    </i>
    <i r="1">
      <x v="104"/>
    </i>
    <i r="1">
      <x v="119"/>
    </i>
    <i r="1">
      <x v="120"/>
    </i>
    <i>
      <x v="6"/>
    </i>
    <i r="1">
      <x v="32"/>
    </i>
    <i r="1">
      <x v="33"/>
    </i>
    <i r="1">
      <x v="34"/>
    </i>
    <i r="1">
      <x v="35"/>
    </i>
    <i r="1">
      <x v="36"/>
    </i>
    <i r="1">
      <x v="41"/>
    </i>
    <i r="1">
      <x v="44"/>
    </i>
    <i r="1">
      <x v="48"/>
    </i>
    <i r="1">
      <x v="49"/>
    </i>
    <i r="1">
      <x v="90"/>
    </i>
    <i r="1">
      <x v="91"/>
    </i>
    <i>
      <x v="7"/>
    </i>
    <i r="1">
      <x v="75"/>
    </i>
    <i r="1">
      <x v="81"/>
    </i>
    <i r="1">
      <x v="89"/>
    </i>
    <i r="1">
      <x v="98"/>
    </i>
    <i r="1">
      <x v="106"/>
    </i>
    <i r="1">
      <x v="124"/>
    </i>
    <i r="1">
      <x v="12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af Øko kg" fld="6" baseField="0" baseItem="6" numFmtId="3"/>
    <dataField name="Sum af Omfattet kg" fld="7" baseField="0" baseItem="6" numFmtId="3"/>
    <dataField name="Sum af Øko%" fld="9" baseField="0" baseItem="6" numFmtId="9"/>
  </dataField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FD126-F881-484A-9E58-402A860B3A47}">
  <dimension ref="A1:J57"/>
  <sheetViews>
    <sheetView zoomScale="78" workbookViewId="0">
      <pane ySplit="3" topLeftCell="A4" activePane="bottomLeft" state="frozen"/>
      <selection pane="bottomLeft" activeCell="F1" sqref="F1:F1048576"/>
    </sheetView>
  </sheetViews>
  <sheetFormatPr defaultRowHeight="15" x14ac:dyDescent="0.25"/>
  <cols>
    <col min="1" max="1" width="51.7109375" customWidth="1"/>
    <col min="2" max="2" width="12.28515625" customWidth="1"/>
    <col min="3" max="3" width="8.7109375" customWidth="1"/>
  </cols>
  <sheetData>
    <row r="1" spans="1:5" ht="21" x14ac:dyDescent="0.35">
      <c r="A1" s="9" t="s">
        <v>41</v>
      </c>
      <c r="B1" s="9"/>
    </row>
    <row r="2" spans="1:5" x14ac:dyDescent="0.25">
      <c r="A2" s="1"/>
      <c r="B2" s="1"/>
      <c r="C2" s="6" t="s">
        <v>40</v>
      </c>
      <c r="D2" s="6" t="s">
        <v>39</v>
      </c>
      <c r="E2" s="6" t="s">
        <v>38</v>
      </c>
    </row>
    <row r="3" spans="1:5" x14ac:dyDescent="0.25">
      <c r="A3" s="1"/>
      <c r="B3" s="6" t="str">
        <f>+'Øko% Alle køkkener'!A1</f>
        <v>2. kvartal 24</v>
      </c>
      <c r="C3" s="6" t="s">
        <v>42</v>
      </c>
      <c r="D3" s="6" t="s">
        <v>43</v>
      </c>
      <c r="E3" s="6" t="s">
        <v>44</v>
      </c>
    </row>
    <row r="4" spans="1:5" x14ac:dyDescent="0.25">
      <c r="A4" s="6" t="str">
        <f>'Øko% Alle køkkener'!A3</f>
        <v>Institutionsnavn</v>
      </c>
      <c r="B4" s="6"/>
      <c r="C4" s="6"/>
      <c r="D4" s="1"/>
      <c r="E4" s="6"/>
    </row>
    <row r="5" spans="1:5" x14ac:dyDescent="0.25">
      <c r="A5" s="1" t="str">
        <f>'Øko% kommunale køkk. m. smiley'!A5</f>
        <v>Anais Kulturcafé, Farum Kulturhus</v>
      </c>
      <c r="B5" s="17">
        <f>+VLOOKUP(A5,'Øko% Alle køkkener'!$A$5:$F$114,6,FALSE)</f>
        <v>66.793731469716221</v>
      </c>
      <c r="C5" s="1"/>
      <c r="D5" s="1">
        <v>1</v>
      </c>
      <c r="E5" s="1"/>
    </row>
    <row r="6" spans="1:5" x14ac:dyDescent="0.25">
      <c r="A6" s="1" t="str">
        <f>'Øko% kommunale køkk. m. smiley'!A6</f>
        <v>Børnehuset Atlantis (Tidl. Børnehusene, Ryttergårdsvej)</v>
      </c>
      <c r="B6" s="17">
        <f>+VLOOKUP(A6,'Øko% Alle køkkener'!$A$5:$F$114,6,FALSE)</f>
        <v>94.065201292469339</v>
      </c>
      <c r="C6" s="1"/>
      <c r="D6" s="1"/>
      <c r="E6" s="1">
        <v>1</v>
      </c>
    </row>
    <row r="7" spans="1:5" x14ac:dyDescent="0.25">
      <c r="A7" s="1" t="str">
        <f>'Øko% kommunale køkk. m. smiley'!A7</f>
        <v>Børnehuset Birkedal</v>
      </c>
      <c r="B7" s="17">
        <f>+VLOOKUP(A7,'Øko% Alle køkkener'!$A$5:$F$114,6,FALSE)</f>
        <v>76.364845893845043</v>
      </c>
      <c r="C7" s="1"/>
      <c r="D7" s="1">
        <v>1</v>
      </c>
      <c r="E7" s="1"/>
    </row>
    <row r="8" spans="1:5" x14ac:dyDescent="0.25">
      <c r="A8" s="1" t="str">
        <f>'Øko% kommunale køkk. m. smiley'!A8</f>
        <v>Børnehuset Birkhøj</v>
      </c>
      <c r="B8" s="17">
        <f>+VLOOKUP(A8,'Øko% Alle køkkener'!$A$5:$F$114,6,FALSE)</f>
        <v>80.593962694337392</v>
      </c>
      <c r="C8" s="1"/>
      <c r="D8" s="1">
        <v>1</v>
      </c>
      <c r="E8" s="1"/>
    </row>
    <row r="9" spans="1:5" x14ac:dyDescent="0.25">
      <c r="A9" s="1" t="str">
        <f>'Øko% kommunale køkk. m. smiley'!A9</f>
        <v>Børnehuset Bøgely</v>
      </c>
      <c r="B9" s="17">
        <f>+VLOOKUP(A9,'Øko% Alle køkkener'!$A$5:$F$114,6,FALSE)</f>
        <v>99.056809958377229</v>
      </c>
      <c r="C9" s="1"/>
      <c r="D9" s="1"/>
      <c r="E9" s="1">
        <v>1</v>
      </c>
    </row>
    <row r="10" spans="1:5" x14ac:dyDescent="0.25">
      <c r="A10" s="1" t="str">
        <f>'Øko% kommunale køkk. m. smiley'!A10</f>
        <v>Børnehuset Egetræet</v>
      </c>
      <c r="B10" s="17">
        <f>+VLOOKUP(A10,'Øko% Alle køkkener'!$A$5:$F$114,6,FALSE)</f>
        <v>72.031763103009823</v>
      </c>
      <c r="C10" s="1"/>
      <c r="D10" s="1">
        <v>1</v>
      </c>
      <c r="E10" s="139"/>
    </row>
    <row r="11" spans="1:5" x14ac:dyDescent="0.25">
      <c r="A11" s="1" t="str">
        <f>'Øko% kommunale køkk. m. smiley'!A11</f>
        <v>Børnehuset Hjertet</v>
      </c>
      <c r="B11" s="17">
        <f>+VLOOKUP(A11,'Øko% Alle køkkener'!$A$5:$F$114,6,FALSE)</f>
        <v>99.563066361907218</v>
      </c>
      <c r="C11" s="1"/>
      <c r="D11" s="1"/>
      <c r="E11" s="1">
        <v>1</v>
      </c>
    </row>
    <row r="12" spans="1:5" x14ac:dyDescent="0.25">
      <c r="A12" s="1" t="str">
        <f>'Øko% kommunale køkk. m. smiley'!A12</f>
        <v>Børnehuset Kirke Værløse</v>
      </c>
      <c r="B12" s="17">
        <f>+VLOOKUP(A12,'Øko% Alle køkkener'!$A$5:$F$114,6,FALSE)</f>
        <v>99.507754130958418</v>
      </c>
      <c r="C12" s="1"/>
      <c r="D12" s="1"/>
      <c r="E12" s="1">
        <v>1</v>
      </c>
    </row>
    <row r="13" spans="1:5" x14ac:dyDescent="0.25">
      <c r="A13" s="1" t="str">
        <f>'Øko% kommunale køkk. m. smiley'!A13</f>
        <v>Børnehuset Lyngholm nr. 15 (vuggest.)</v>
      </c>
      <c r="B13" s="17">
        <f>+VLOOKUP(A13,'Øko% Alle køkkener'!$A$5:$F$114,6,FALSE)</f>
        <v>96.776762357559107</v>
      </c>
      <c r="C13" s="1"/>
      <c r="D13" s="1"/>
      <c r="E13" s="1">
        <v>1</v>
      </c>
    </row>
    <row r="14" spans="1:5" x14ac:dyDescent="0.25">
      <c r="A14" s="1" t="str">
        <f>'Øko% kommunale køkk. m. smiley'!A14</f>
        <v>Børnehuset Lyngholm nr. 17 (børneh.)</v>
      </c>
      <c r="B14" s="17">
        <f>+VLOOKUP(A14,'Øko% Alle køkkener'!$A$5:$F$114,6,FALSE)</f>
        <v>92.850224228458913</v>
      </c>
      <c r="C14" s="1"/>
      <c r="D14" s="1"/>
      <c r="E14" s="140">
        <v>1</v>
      </c>
    </row>
    <row r="15" spans="1:5" x14ac:dyDescent="0.25">
      <c r="A15" s="1" t="str">
        <f>'Øko% kommunale køkk. m. smiley'!A15</f>
        <v>Børnehuset Mimers Brønd</v>
      </c>
      <c r="B15" s="17">
        <f>+VLOOKUP(A15,'Øko% Alle køkkener'!$A$5:$F$114,6,FALSE)</f>
        <v>85.569240245271516</v>
      </c>
      <c r="C15" s="1"/>
      <c r="D15" s="1">
        <v>1</v>
      </c>
      <c r="E15" s="1"/>
    </row>
    <row r="16" spans="1:5" x14ac:dyDescent="0.25">
      <c r="A16" s="1" t="str">
        <f>'Øko% kommunale køkk. m. smiley'!A16</f>
        <v>Børnehuset Nørreskoven</v>
      </c>
      <c r="B16" s="17">
        <f>+VLOOKUP(A16,'Øko% Alle køkkener'!$A$5:$F$114,6,FALSE)</f>
        <v>88.982237640239632</v>
      </c>
      <c r="C16" s="1"/>
      <c r="D16" s="1"/>
      <c r="E16" s="1">
        <v>1</v>
      </c>
    </row>
    <row r="17" spans="1:5" x14ac:dyDescent="0.25">
      <c r="A17" s="1" t="str">
        <f>'Øko% kommunale køkk. m. smiley'!A17</f>
        <v>Børnehuset Siv</v>
      </c>
      <c r="B17" s="17">
        <f>+VLOOKUP(A17,'Øko% Alle køkkener'!$A$5:$F$114,6,FALSE)</f>
        <v>61.232627463125702</v>
      </c>
      <c r="C17" s="1"/>
      <c r="D17" s="1"/>
      <c r="E17" s="1"/>
    </row>
    <row r="18" spans="1:5" x14ac:dyDescent="0.25">
      <c r="A18" s="1" t="str">
        <f>'Øko% kommunale køkk. m. smiley'!A18</f>
        <v>Børnehuset Skovbakken</v>
      </c>
      <c r="B18" s="17">
        <f>+VLOOKUP(A18,'Øko% Alle køkkener'!$A$5:$F$114,6,FALSE)</f>
        <v>93.868064926183621</v>
      </c>
      <c r="C18" s="1"/>
      <c r="D18" s="1">
        <v>1</v>
      </c>
      <c r="E18" s="1"/>
    </row>
    <row r="19" spans="1:5" x14ac:dyDescent="0.25">
      <c r="A19" s="1" t="str">
        <f>'Øko% kommunale køkk. m. smiley'!A19</f>
        <v>Børnehuset Solbjerg</v>
      </c>
      <c r="B19" s="17">
        <f>+VLOOKUP(A19,'Øko% Alle køkkener'!$A$5:$F$114,6,FALSE)</f>
        <v>98.903248068980162</v>
      </c>
      <c r="C19" s="1"/>
      <c r="D19" s="1"/>
      <c r="E19" s="1">
        <v>1</v>
      </c>
    </row>
    <row r="20" spans="1:5" x14ac:dyDescent="0.25">
      <c r="A20" s="1" t="str">
        <f>'Øko% kommunale køkk. m. smiley'!A20</f>
        <v>Børnehuset Søndersø</v>
      </c>
      <c r="B20" s="17">
        <f>+VLOOKUP(A20,'Øko% Alle køkkener'!$A$5:$F$114,6,FALSE)</f>
        <v>86.565518226637522</v>
      </c>
      <c r="C20" s="1"/>
      <c r="D20" s="1">
        <v>1</v>
      </c>
      <c r="E20" s="1"/>
    </row>
    <row r="21" spans="1:5" x14ac:dyDescent="0.25">
      <c r="A21" s="1" t="str">
        <f>'Øko% kommunale køkk. m. smiley'!A21</f>
        <v>Børnehuset Vingesus</v>
      </c>
      <c r="B21" s="17">
        <f>+VLOOKUP(A21,'Øko% Alle køkkener'!$A$5:$F$114,6,FALSE)</f>
        <v>97.178134657595066</v>
      </c>
      <c r="C21" s="1"/>
      <c r="D21" s="1"/>
      <c r="E21" s="1">
        <v>1</v>
      </c>
    </row>
    <row r="22" spans="1:5" x14ac:dyDescent="0.25">
      <c r="A22" s="1" t="str">
        <f>'Øko% kommunale køkk. m. smiley'!A23</f>
        <v>Dalgårdens Børnehus</v>
      </c>
      <c r="B22" s="17">
        <f>+VLOOKUP(A22,'Øko% Alle køkkener'!$A$5:$F$114,6,FALSE)</f>
        <v>99.554332453682406</v>
      </c>
      <c r="C22" s="1"/>
      <c r="D22" s="1"/>
      <c r="E22" s="1">
        <v>1</v>
      </c>
    </row>
    <row r="23" spans="1:5" hidden="1" x14ac:dyDescent="0.25">
      <c r="A23" s="1" t="str">
        <f>'Øko% kommunale køkk. m. smiley'!A24</f>
        <v>Egeskolen, kantine</v>
      </c>
      <c r="B23" s="17">
        <f>+VLOOKUP(A23,'Øko% Alle køkkener'!$A$5:$F$114,6,FALSE)</f>
        <v>18.884642112578181</v>
      </c>
      <c r="C23" s="141"/>
      <c r="D23" s="1"/>
      <c r="E23" s="1"/>
    </row>
    <row r="24" spans="1:5" x14ac:dyDescent="0.25">
      <c r="A24" s="1" t="str">
        <f>'Øko% Alle køkkener'!A31</f>
        <v>Espebo Børnecenter</v>
      </c>
      <c r="B24" s="17">
        <f>+VLOOKUP(A24,'Øko% Alle køkkener'!$A$5:$F$114,6,FALSE)</f>
        <v>70.950040436308896</v>
      </c>
      <c r="C24" s="141"/>
      <c r="D24" s="1">
        <v>1</v>
      </c>
      <c r="E24" s="1"/>
    </row>
    <row r="25" spans="1:5" x14ac:dyDescent="0.25">
      <c r="A25" s="1" t="str">
        <f>'Øko% kommunale køkk. m. smiley'!A25</f>
        <v>Farum Nordby Børnehus</v>
      </c>
      <c r="B25" s="17">
        <f>+VLOOKUP(A25,'Øko% Alle køkkener'!$A$5:$F$114,6,FALSE)</f>
        <v>90.586132021914821</v>
      </c>
      <c r="C25" s="1"/>
      <c r="D25" s="1"/>
      <c r="E25" s="1"/>
    </row>
    <row r="26" spans="1:5" x14ac:dyDescent="0.25">
      <c r="A26" s="1" t="str">
        <f>'Øko% kommunale køkk. m. smiley'!A26</f>
        <v>Farum Vejgaard, BH/VS</v>
      </c>
      <c r="B26" s="17">
        <f>+VLOOKUP(A26,'Øko% Alle køkkener'!$A$5:$F$114,6,FALSE)</f>
        <v>77.944790346575559</v>
      </c>
      <c r="C26" s="1"/>
      <c r="D26" s="1"/>
      <c r="E26" s="1"/>
    </row>
    <row r="27" spans="1:5" x14ac:dyDescent="0.25">
      <c r="A27" s="1" t="str">
        <f>'Øko% kommunale køkk. m. smiley'!A27</f>
        <v>Farumsødal</v>
      </c>
      <c r="B27" s="17">
        <f>+VLOOKUP(A27,'Øko% Alle køkkener'!$A$5:$F$114,6,FALSE)</f>
        <v>88.173547935619311</v>
      </c>
      <c r="C27" s="1"/>
      <c r="D27" s="1">
        <v>1</v>
      </c>
      <c r="E27" s="1"/>
    </row>
    <row r="28" spans="1:5" hidden="1" x14ac:dyDescent="0.25">
      <c r="A28" s="1" t="str">
        <f>'Øko% kommunale køkk. m. smiley'!A28</f>
        <v>Furesø Skole- og Familiehus (inkl. Rådgivning, vejledn. og støtte)</v>
      </c>
      <c r="B28" s="17">
        <f>+VLOOKUP(A28,'Øko% Alle køkkener'!$A$5:$F$114,6,FALSE)</f>
        <v>80.75540450579868</v>
      </c>
      <c r="C28" s="1"/>
      <c r="D28" s="1"/>
      <c r="E28" s="1"/>
    </row>
    <row r="29" spans="1:5" x14ac:dyDescent="0.25">
      <c r="A29" s="1" t="str">
        <f>'Øko% kommunale køkk. m. smiley'!A29</f>
        <v>Hareskov Børnehus</v>
      </c>
      <c r="B29" s="17">
        <f>+VLOOKUP(A29,'Øko% Alle køkkener'!$A$5:$F$114,6,FALSE)</f>
        <v>100</v>
      </c>
      <c r="C29" s="1"/>
      <c r="D29" s="140"/>
      <c r="E29" s="1">
        <v>1</v>
      </c>
    </row>
    <row r="30" spans="1:5" hidden="1" x14ac:dyDescent="0.25">
      <c r="A30" s="1" t="str">
        <f>'Øko% kommunale køkk. m. smiley'!A30</f>
        <v>Hareskov FFO - Gasværket, klub</v>
      </c>
      <c r="B30" s="17">
        <f>+VLOOKUP(A30,'Øko% Alle køkkener'!$A$5:$F$114,6,FALSE)</f>
        <v>31.28470577987272</v>
      </c>
      <c r="C30" s="143"/>
      <c r="D30" s="143"/>
      <c r="E30" s="1"/>
    </row>
    <row r="31" spans="1:5" x14ac:dyDescent="0.25">
      <c r="A31" s="1" t="str">
        <f>+'Øko% kommunale køkk. m. smiley'!A31</f>
        <v>Krudthuset</v>
      </c>
      <c r="B31" s="17">
        <f>+VLOOKUP(A31,'Øko% Alle køkkener'!$A$5:$F$114,6,FALSE)</f>
        <v>98.774736248184098</v>
      </c>
      <c r="C31" s="143"/>
      <c r="D31" s="143"/>
      <c r="E31" s="1">
        <v>1</v>
      </c>
    </row>
    <row r="32" spans="1:5" hidden="1" x14ac:dyDescent="0.25">
      <c r="A32" s="1" t="str">
        <f>+'Øko% kommunale køkk. m. smiley'!A32</f>
        <v>Lille Værløse Skole, kantinen</v>
      </c>
      <c r="B32" s="17">
        <f>+VLOOKUP(A32,'Øko% Alle køkkener'!$A$5:$F$114,6,FALSE)</f>
        <v>23.338538140948415</v>
      </c>
      <c r="C32" s="143"/>
      <c r="D32" s="143"/>
      <c r="E32" s="1"/>
    </row>
    <row r="33" spans="1:5" hidden="1" x14ac:dyDescent="0.25">
      <c r="A33" s="1" t="str">
        <f>+'Øko% kommunale køkk. m. smiley'!A33</f>
        <v>Lillestjernen FFO</v>
      </c>
      <c r="B33" s="17">
        <f>+VLOOKUP(A33,'Øko% Alle køkkener'!$A$5:$F$114,6,FALSE)</f>
        <v>74.464060945150692</v>
      </c>
      <c r="C33" s="143"/>
      <c r="D33" s="143"/>
      <c r="E33" s="1"/>
    </row>
    <row r="34" spans="1:5" x14ac:dyDescent="0.25">
      <c r="A34" s="1" t="str">
        <f>+'Øko% kommunale køkk. m. smiley'!A34</f>
        <v>Lillevang - Blommehaven</v>
      </c>
      <c r="B34" s="17">
        <f>+VLOOKUP(A34,'Øko% Alle køkkener'!$A$5:$F$114,6,FALSE)</f>
        <v>64.252715367520452</v>
      </c>
      <c r="C34" s="1">
        <v>3</v>
      </c>
      <c r="D34" s="1"/>
      <c r="E34" s="1"/>
    </row>
    <row r="35" spans="1:5" x14ac:dyDescent="0.25">
      <c r="A35" s="1" t="str">
        <f>+'Øko% kommunale køkk. m. smiley'!A35</f>
        <v xml:space="preserve">Lillevang - Kornelhaven </v>
      </c>
      <c r="B35" s="17">
        <f>+VLOOKUP(A35,'Øko% Alle køkkener'!$A$5:$F$114,6,FALSE)</f>
        <v>53.985710959285313</v>
      </c>
      <c r="C35" s="1">
        <v>3</v>
      </c>
      <c r="D35" s="1"/>
      <c r="E35" s="1"/>
    </row>
    <row r="36" spans="1:5" x14ac:dyDescent="0.25">
      <c r="A36" s="1" t="str">
        <f>+'Øko% kommunale køkk. m. smiley'!A36</f>
        <v>Lillevang - Køkken</v>
      </c>
      <c r="B36" s="17">
        <f>+VLOOKUP(A36,'Øko% Alle køkkener'!$A$5:$F$114,6,FALSE)</f>
        <v>65.786687011537126</v>
      </c>
      <c r="C36" s="1">
        <v>1</v>
      </c>
      <c r="D36" s="1"/>
      <c r="E36" s="1"/>
    </row>
    <row r="37" spans="1:5" x14ac:dyDescent="0.25">
      <c r="A37" s="1" t="str">
        <f>+'Øko% kommunale køkk. m. smiley'!A37</f>
        <v>Lillevang - Magnoliehaven</v>
      </c>
      <c r="B37" s="17">
        <f>+VLOOKUP(A37,'Øko% Alle køkkener'!$A$5:$F$114,6,FALSE)</f>
        <v>51.743600695609722</v>
      </c>
      <c r="C37" s="1">
        <v>1</v>
      </c>
      <c r="D37" s="1"/>
      <c r="E37" s="1"/>
    </row>
    <row r="38" spans="1:5" x14ac:dyDescent="0.25">
      <c r="A38" s="1" t="str">
        <f>+'Øko% kommunale køkk. m. smiley'!A38</f>
        <v>Lillevang - Syrenhaven</v>
      </c>
      <c r="B38" s="17">
        <f>+VLOOKUP(A38,'Øko% Alle køkkener'!$A$5:$F$114,6,FALSE)</f>
        <v>42.853119318837209</v>
      </c>
      <c r="C38" s="1">
        <v>3</v>
      </c>
      <c r="D38" s="1"/>
      <c r="E38" s="1"/>
    </row>
    <row r="39" spans="1:5" hidden="1" x14ac:dyDescent="0.25">
      <c r="A39" s="1" t="str">
        <f>+'Øko% kommunale køkk. m. smiley'!A39</f>
        <v>Lyngholmskolen, kantinen</v>
      </c>
      <c r="B39" s="17">
        <f>+VLOOKUP(A39,'Øko% Alle køkkener'!$A$5:$F$114,6,FALSE)</f>
        <v>73.311278918591597</v>
      </c>
      <c r="C39" s="1"/>
      <c r="D39" s="1"/>
      <c r="E39" s="1"/>
    </row>
    <row r="40" spans="1:5" x14ac:dyDescent="0.25">
      <c r="A40" s="1" t="str">
        <f>+'Øko% kommunale køkk. m. smiley'!A40</f>
        <v>Lynghuset</v>
      </c>
      <c r="B40" s="17">
        <f>+VLOOKUP(A40,'Øko% Alle køkkener'!$A$5:$F$114,6,FALSE)</f>
        <v>76.349360721542212</v>
      </c>
      <c r="C40" s="1"/>
      <c r="D40" s="1">
        <v>1</v>
      </c>
      <c r="E40" s="1"/>
    </row>
    <row r="41" spans="1:5" x14ac:dyDescent="0.25">
      <c r="A41" s="1" t="str">
        <f>+'Øko% kommunale køkk. m. smiley'!A41</f>
        <v>Nordvænget Vuggestue</v>
      </c>
      <c r="B41" s="17">
        <f>+VLOOKUP(A41,'Øko% Alle køkkener'!$A$5:$F$114,6,FALSE)</f>
        <v>98.678387560207383</v>
      </c>
      <c r="C41" s="1"/>
      <c r="D41" s="1"/>
      <c r="E41" s="139">
        <v>1</v>
      </c>
    </row>
    <row r="42" spans="1:5" x14ac:dyDescent="0.25">
      <c r="A42" s="1" t="str">
        <f>+'Øko% kommunale køkk. m. smiley'!A42</f>
        <v>Paletten (Valhalla)</v>
      </c>
      <c r="B42" s="17">
        <f>+VLOOKUP(A42,'Øko% Alle køkkener'!$A$5:$F$114,6,FALSE)</f>
        <v>85.261916204745717</v>
      </c>
      <c r="C42" s="1"/>
      <c r="D42" s="1">
        <v>1</v>
      </c>
      <c r="E42" s="1"/>
    </row>
    <row r="43" spans="1:5" x14ac:dyDescent="0.25">
      <c r="A43" s="1" t="str">
        <f>+'Øko% kommunale køkk. m. smiley'!A43</f>
        <v>Plejecenteret Solbjerghaven</v>
      </c>
      <c r="B43" s="17">
        <f>+VLOOKUP(A43,'Øko% Alle køkkener'!$A$5:$F$114,6,FALSE)</f>
        <v>62.815588250395514</v>
      </c>
      <c r="C43" s="1">
        <v>1</v>
      </c>
      <c r="D43" s="1"/>
      <c r="E43" s="1"/>
    </row>
    <row r="44" spans="1:5" x14ac:dyDescent="0.25">
      <c r="A44" s="1" t="str">
        <f>+'Øko% kommunale køkk. m. smiley'!A44</f>
        <v>Ryet Børnehus</v>
      </c>
      <c r="B44" s="17">
        <f>+VLOOKUP(A44,'Øko% Alle køkkener'!$A$5:$F$114,6,FALSE)</f>
        <v>92.302926136768278</v>
      </c>
      <c r="C44" s="1"/>
      <c r="D44" s="1"/>
      <c r="E44" s="1">
        <v>1</v>
      </c>
    </row>
    <row r="45" spans="1:5" x14ac:dyDescent="0.25">
      <c r="A45" s="1" t="str">
        <f>+'Øko% kommunale køkk. m. smiley'!A45</f>
        <v>Rådhuset Furesø Kommune + frugtordning</v>
      </c>
      <c r="B45" s="17">
        <f>+VLOOKUP(A45,'Øko% Alle køkkener'!$A$5:$F$114,6,FALSE)</f>
        <v>78.066562521831017</v>
      </c>
      <c r="C45" s="1"/>
      <c r="D45" s="1">
        <v>1</v>
      </c>
      <c r="E45" s="1"/>
    </row>
    <row r="46" spans="1:5" x14ac:dyDescent="0.25">
      <c r="A46" s="1" t="str">
        <f>+'Øko% kommunale køkk. m. smiley'!A46</f>
        <v>Skovgården</v>
      </c>
      <c r="B46" s="17">
        <f>+VLOOKUP(A46,'Øko% Alle køkkener'!$A$5:$F$114,6,FALSE)</f>
        <v>62.198810031267151</v>
      </c>
      <c r="C46" s="1">
        <v>1</v>
      </c>
      <c r="D46" s="1"/>
      <c r="E46" s="1"/>
    </row>
    <row r="47" spans="1:5" x14ac:dyDescent="0.25">
      <c r="A47" s="1" t="str">
        <f>+'Øko% kommunale køkk. m. smiley'!A47</f>
        <v>Solstrålen</v>
      </c>
      <c r="B47" s="17">
        <f>+VLOOKUP(A47,'Øko% Alle køkkener'!$A$5:$F$114,6,FALSE)</f>
        <v>94.42558672795596</v>
      </c>
      <c r="C47" s="1"/>
      <c r="D47" s="1">
        <v>1</v>
      </c>
      <c r="E47" s="1"/>
    </row>
    <row r="48" spans="1:5" x14ac:dyDescent="0.25">
      <c r="A48" s="1" t="str">
        <f>+'Øko% kommunale køkk. m. smiley'!A48</f>
        <v>Stavnsholt Børnehus, integr.</v>
      </c>
      <c r="B48" s="17">
        <f>+VLOOKUP(A48,'Øko% Alle køkkener'!$A$5:$F$114,6,FALSE)</f>
        <v>92.206521909733567</v>
      </c>
      <c r="C48" s="1"/>
      <c r="D48" s="1">
        <v>1</v>
      </c>
      <c r="E48" s="1"/>
    </row>
    <row r="49" spans="1:5" hidden="1" x14ac:dyDescent="0.25">
      <c r="A49" s="1" t="str">
        <f>+'Øko% kommunale køkk. m. smiley'!A49</f>
        <v>Stavnsholtskolen, kantinen. Har skolehaver</v>
      </c>
      <c r="B49" s="17">
        <f>+VLOOKUP(A49,'Øko% Alle køkkener'!$A$5:$F$114,6,FALSE)</f>
        <v>94.9190338543591</v>
      </c>
      <c r="C49" s="1"/>
      <c r="D49" s="1"/>
      <c r="E49" s="1"/>
    </row>
    <row r="50" spans="1:5" x14ac:dyDescent="0.25">
      <c r="A50" s="1" t="str">
        <f>+'Øko% kommunale køkk. m. smiley'!A50</f>
        <v>Svanepunktet Plejecenter, Svane</v>
      </c>
      <c r="B50" s="17">
        <f>+VLOOKUP(A50,'Øko% Alle køkkener'!$A$5:$F$114,6,FALSE)</f>
        <v>55.328455594438751</v>
      </c>
      <c r="C50" s="1">
        <v>2</v>
      </c>
      <c r="D50" s="1"/>
      <c r="E50" s="1"/>
    </row>
    <row r="51" spans="1:5" x14ac:dyDescent="0.25">
      <c r="A51" s="1" t="str">
        <f>+'Øko% kommunale køkk. m. smiley'!A51</f>
        <v>Svanepunktet, Rehab</v>
      </c>
      <c r="B51" s="17">
        <f>+VLOOKUP(A51,'Øko% Alle køkkener'!$A$5:$F$114,6,FALSE)</f>
        <v>62.863363145316846</v>
      </c>
      <c r="C51" s="1">
        <v>2</v>
      </c>
      <c r="D51" s="1"/>
      <c r="E51" s="1"/>
    </row>
    <row r="52" spans="1:5" x14ac:dyDescent="0.25">
      <c r="A52" s="1" t="str">
        <f>'Øko% kommunale køkk. m. smiley'!A52</f>
        <v>Syvstjerneklubben &amp; kantine</v>
      </c>
      <c r="B52" s="17">
        <f>+VLOOKUP(A52,'Øko% Alle køkkener'!$A$5:$F$114,6,FALSE)</f>
        <v>68.721098382788014</v>
      </c>
      <c r="C52" s="1"/>
      <c r="D52" s="1"/>
      <c r="E52" s="1"/>
    </row>
    <row r="53" spans="1:5" hidden="1" x14ac:dyDescent="0.25">
      <c r="A53" s="1" t="str">
        <f>'Øko% kommunale køkk. m. smiley'!A53</f>
        <v>Søndersø FFO 2, Solbjerggaard</v>
      </c>
      <c r="B53" s="17">
        <f>+VLOOKUP(A53,'Øko% Alle køkkener'!$A$5:$F$114,6,FALSE)</f>
        <v>2.1285789121913332</v>
      </c>
      <c r="C53" s="1"/>
      <c r="D53" s="1"/>
      <c r="E53" s="1"/>
    </row>
    <row r="54" spans="1:5" x14ac:dyDescent="0.25">
      <c r="A54" s="1" t="str">
        <f>'Øko% kommunale køkk. m. smiley'!A54</f>
        <v>Værløse Svømmehal</v>
      </c>
      <c r="B54" s="17">
        <f>+VLOOKUP(A54,'Øko% Alle køkkener'!$A$5:$F$114,6,FALSE)</f>
        <v>76.976538916970938</v>
      </c>
      <c r="C54" s="1">
        <v>1</v>
      </c>
      <c r="D54" s="1"/>
      <c r="E54" s="1"/>
    </row>
    <row r="55" spans="1:5" x14ac:dyDescent="0.25">
      <c r="A55" s="1" t="str">
        <f>'Øko% kommunale køkk. m. smiley'!A55</f>
        <v>Åkanden</v>
      </c>
      <c r="B55" s="17">
        <f>+VLOOKUP(A55,'Øko% Alle køkkener'!$A$5:$F$114,6,FALSE)</f>
        <v>95.963724221111704</v>
      </c>
      <c r="C55" s="1"/>
      <c r="D55" s="1"/>
      <c r="E55" s="1">
        <v>1</v>
      </c>
    </row>
    <row r="56" spans="1:5" x14ac:dyDescent="0.25">
      <c r="A56" s="1" t="str">
        <f>'Øko% kommunale køkk. m. smiley'!A56</f>
        <v>I alt %</v>
      </c>
      <c r="B56" s="17">
        <f>+'Øko% kommunale køkk. m. smiley'!C56</f>
        <v>74.980751331804186</v>
      </c>
      <c r="C56" s="142"/>
      <c r="D56" s="142"/>
      <c r="E56" s="142"/>
    </row>
    <row r="57" spans="1:5" x14ac:dyDescent="0.25">
      <c r="A57" s="14" t="s">
        <v>61</v>
      </c>
      <c r="B57" s="25">
        <f>C57+D57+E57</f>
        <v>47</v>
      </c>
      <c r="C57" s="10">
        <f>SUM(C4:C56)</f>
        <v>18</v>
      </c>
      <c r="D57" s="10">
        <f>SUM(D4:D56)</f>
        <v>14</v>
      </c>
      <c r="E57" s="10">
        <f>SUM(E4:E56)</f>
        <v>15</v>
      </c>
    </row>
  </sheetData>
  <phoneticPr fontId="32" type="noConversion"/>
  <conditionalFormatting sqref="C4:C56">
    <cfRule type="expression" dxfId="2" priority="2">
      <formula>_xlfn.IFS($C4&gt;1,$B4&lt;30)</formula>
    </cfRule>
  </conditionalFormatting>
  <conditionalFormatting sqref="D4:D56">
    <cfRule type="expression" dxfId="1" priority="1">
      <formula>_xlfn.IFS(D&gt;1, B&lt;60)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F36C6-1154-49C3-9441-A6713B4BA070}">
  <dimension ref="A1:P86"/>
  <sheetViews>
    <sheetView zoomScale="78" zoomScaleNormal="78" workbookViewId="0">
      <pane ySplit="4" topLeftCell="A5" activePane="bottomLeft" state="frozen"/>
      <selection activeCell="G24" sqref="G24"/>
      <selection pane="bottomLeft" activeCell="I58" sqref="I58"/>
    </sheetView>
  </sheetViews>
  <sheetFormatPr defaultColWidth="9.140625" defaultRowHeight="15" x14ac:dyDescent="0.25"/>
  <cols>
    <col min="1" max="1" width="47.42578125" style="54" customWidth="1"/>
    <col min="2" max="2" width="24.42578125" style="54" hidden="1" customWidth="1"/>
    <col min="3" max="3" width="12.7109375" style="53" customWidth="1"/>
    <col min="4" max="5" width="14.140625" style="52" customWidth="1"/>
    <col min="6" max="6" width="12.140625" style="51" customWidth="1"/>
    <col min="7" max="7" width="12.85546875" style="51" customWidth="1"/>
    <col min="8" max="8" width="14.85546875" style="50" customWidth="1"/>
    <col min="9" max="9" width="16.140625" style="50" customWidth="1"/>
    <col min="10" max="11" width="11.7109375" style="49" customWidth="1"/>
    <col min="12" max="13" width="11.7109375" style="48" customWidth="1"/>
    <col min="14" max="15" width="11.7109375" style="47" customWidth="1"/>
    <col min="16" max="16384" width="9.140625" style="46"/>
  </cols>
  <sheetData>
    <row r="1" spans="1:15" ht="21" x14ac:dyDescent="0.25">
      <c r="A1" s="85" t="str">
        <f>'Øko% Alle køkkener'!A1</f>
        <v>2. kvartal 24</v>
      </c>
      <c r="B1" s="94"/>
      <c r="C1" s="84" t="s">
        <v>62</v>
      </c>
      <c r="D1" s="83"/>
      <c r="E1" s="83"/>
      <c r="J1" s="82"/>
    </row>
    <row r="2" spans="1:15" ht="18" customHeight="1" thickBot="1" x14ac:dyDescent="0.3">
      <c r="A2" s="88" t="s">
        <v>33</v>
      </c>
      <c r="B2" s="95"/>
      <c r="C2" s="81"/>
      <c r="D2" s="12"/>
      <c r="E2" s="12"/>
      <c r="N2" s="80"/>
      <c r="O2" s="80"/>
    </row>
    <row r="3" spans="1:15" s="78" customFormat="1" ht="48.95" customHeight="1" thickTop="1" thickBot="1" x14ac:dyDescent="0.3">
      <c r="A3" s="79" t="s">
        <v>0</v>
      </c>
      <c r="B3" s="99"/>
      <c r="C3" s="97" t="s">
        <v>14</v>
      </c>
      <c r="D3" s="241" t="s">
        <v>2</v>
      </c>
      <c r="E3" s="242"/>
      <c r="F3" s="241" t="s">
        <v>179</v>
      </c>
      <c r="G3" s="242"/>
      <c r="H3" s="243" t="s">
        <v>1</v>
      </c>
      <c r="I3" s="244"/>
      <c r="J3" s="245" t="s">
        <v>83</v>
      </c>
      <c r="K3" s="246"/>
      <c r="L3" s="237" t="s">
        <v>49</v>
      </c>
      <c r="M3" s="238"/>
      <c r="N3" s="239" t="s">
        <v>84</v>
      </c>
      <c r="O3" s="240"/>
    </row>
    <row r="4" spans="1:15" ht="16.5" thickTop="1" thickBot="1" x14ac:dyDescent="0.3">
      <c r="A4" s="77" t="s">
        <v>0</v>
      </c>
      <c r="B4" s="98" t="s">
        <v>119</v>
      </c>
      <c r="C4" s="76" t="s">
        <v>14</v>
      </c>
      <c r="D4" s="69" t="s">
        <v>31</v>
      </c>
      <c r="E4" s="68" t="s">
        <v>32</v>
      </c>
      <c r="F4" s="75" t="s">
        <v>31</v>
      </c>
      <c r="G4" s="74" t="s">
        <v>32</v>
      </c>
      <c r="H4" s="73" t="s">
        <v>31</v>
      </c>
      <c r="I4" s="72" t="s">
        <v>32</v>
      </c>
      <c r="J4" s="71" t="s">
        <v>31</v>
      </c>
      <c r="K4" s="70" t="s">
        <v>32</v>
      </c>
      <c r="L4" s="69" t="s">
        <v>31</v>
      </c>
      <c r="M4" s="68" t="s">
        <v>32</v>
      </c>
      <c r="N4" s="69" t="s">
        <v>31</v>
      </c>
      <c r="O4" s="68" t="s">
        <v>32</v>
      </c>
    </row>
    <row r="5" spans="1:15" s="47" customFormat="1" ht="15.75" thickTop="1" x14ac:dyDescent="0.25">
      <c r="A5" s="63" t="str">
        <f>'Øko% Alle køkkener'!A5</f>
        <v>Anais Kulturcafé, Farum Kulturhus</v>
      </c>
      <c r="B5" s="65">
        <f>+VLOOKUP(A5,'Øko% Alle køkkener'!$A$5:$E$114,3,FALSE)</f>
        <v>0</v>
      </c>
      <c r="C5" s="64">
        <f>'Øko% Alle køkkener'!F5</f>
        <v>66.793731469716221</v>
      </c>
      <c r="D5" s="63">
        <f>'Øko% Alle køkkener'!G5</f>
        <v>1419.3</v>
      </c>
      <c r="E5" s="63">
        <f>'Øko% Alle køkkener'!H5</f>
        <v>2124.9</v>
      </c>
      <c r="F5" s="63">
        <f>'Øko% Alle køkkener'!I5</f>
        <v>0</v>
      </c>
      <c r="G5" s="63">
        <f>'Øko% Alle køkkener'!J5</f>
        <v>0</v>
      </c>
      <c r="H5" s="63">
        <f>'Øko% Alle køkkener'!K5</f>
        <v>1419.3</v>
      </c>
      <c r="I5" s="63">
        <f>'Øko% Alle køkkener'!L5</f>
        <v>2124.9</v>
      </c>
      <c r="J5" s="63">
        <f>'Øko% Alle køkkener'!M5</f>
        <v>0</v>
      </c>
      <c r="K5" s="63">
        <f>'Øko% Alle køkkener'!N5</f>
        <v>0</v>
      </c>
      <c r="L5" s="63">
        <f>'Øko% Alle køkkener'!O5</f>
        <v>0</v>
      </c>
      <c r="M5" s="63">
        <f>'Øko% Alle køkkener'!P5</f>
        <v>0</v>
      </c>
      <c r="N5" s="63">
        <f>'Øko% Alle køkkener'!Q5</f>
        <v>0</v>
      </c>
      <c r="O5" s="63">
        <f>'Øko% Alle køkkener'!R5</f>
        <v>0</v>
      </c>
    </row>
    <row r="6" spans="1:15" x14ac:dyDescent="0.25">
      <c r="A6" s="65" t="str">
        <f>'Øko% Alle køkkener'!A7</f>
        <v>Børnehuset Atlantis (Tidl. Børnehusene, Ryttergårdsvej)</v>
      </c>
      <c r="B6" s="65">
        <f>+VLOOKUP(A6,'Øko% Alle køkkener'!$A$5:$E$114,3,FALSE)</f>
        <v>0</v>
      </c>
      <c r="C6" s="66">
        <f>'Øko% Alle køkkener'!F7</f>
        <v>94.065201292469339</v>
      </c>
      <c r="D6" s="65">
        <f>'Øko% Alle køkkener'!G7</f>
        <v>1416.288</v>
      </c>
      <c r="E6" s="65">
        <f>'Øko% Alle køkkener'!H7</f>
        <v>1505.645</v>
      </c>
      <c r="F6" s="65">
        <f>'Øko% Alle køkkener'!I7</f>
        <v>0</v>
      </c>
      <c r="G6" s="65">
        <f>'Øko% Alle køkkener'!J7</f>
        <v>0</v>
      </c>
      <c r="H6" s="63">
        <f>'Øko% Alle køkkener'!K7</f>
        <v>1398.288</v>
      </c>
      <c r="I6" s="63">
        <f>'Øko% Alle køkkener'!L7</f>
        <v>1487.645</v>
      </c>
      <c r="J6" s="63">
        <f>'Øko% Alle køkkener'!M7</f>
        <v>0</v>
      </c>
      <c r="K6" s="63">
        <f>'Øko% Alle køkkener'!N7</f>
        <v>0</v>
      </c>
      <c r="L6" s="63">
        <f>'Øko% Alle køkkener'!O7</f>
        <v>18</v>
      </c>
      <c r="M6" s="63">
        <f>'Øko% Alle køkkener'!P7</f>
        <v>18</v>
      </c>
      <c r="N6" s="63">
        <f>'Øko% Alle køkkener'!Q7</f>
        <v>0</v>
      </c>
      <c r="O6" s="63">
        <f>'Øko% Alle køkkener'!R7</f>
        <v>0</v>
      </c>
    </row>
    <row r="7" spans="1:15" x14ac:dyDescent="0.25">
      <c r="A7" s="65" t="str">
        <f>'Øko% Alle køkkener'!A8</f>
        <v>Børnehuset Birkedal</v>
      </c>
      <c r="B7" s="65">
        <f>+VLOOKUP(A7,'Øko% Alle køkkener'!$A$5:$E$114,3,FALSE)</f>
        <v>1017028</v>
      </c>
      <c r="C7" s="66">
        <f>'Øko% Alle køkkener'!F8</f>
        <v>76.364845893845043</v>
      </c>
      <c r="D7" s="65">
        <f>'Øko% Alle køkkener'!G8</f>
        <v>936.70799999999997</v>
      </c>
      <c r="E7" s="65">
        <f>'Øko% Alle køkkener'!H8</f>
        <v>1226.6220000000001</v>
      </c>
      <c r="F7" s="65">
        <f>'Øko% Alle køkkener'!I8</f>
        <v>0</v>
      </c>
      <c r="G7" s="65">
        <f>'Øko% Alle køkkener'!J8</f>
        <v>0</v>
      </c>
      <c r="H7" s="63">
        <f>'Øko% Alle køkkener'!K8</f>
        <v>936.70799999999997</v>
      </c>
      <c r="I7" s="63">
        <f>'Øko% Alle køkkener'!L8</f>
        <v>1226.6220000000001</v>
      </c>
      <c r="J7" s="63">
        <f>'Øko% Alle køkkener'!M8</f>
        <v>0</v>
      </c>
      <c r="K7" s="63">
        <f>'Øko% Alle køkkener'!N8</f>
        <v>0</v>
      </c>
      <c r="L7" s="63">
        <f>'Øko% Alle køkkener'!O8</f>
        <v>0</v>
      </c>
      <c r="M7" s="63">
        <f>'Øko% Alle køkkener'!P8</f>
        <v>0</v>
      </c>
      <c r="N7" s="63">
        <f>'Øko% Alle køkkener'!Q8</f>
        <v>0</v>
      </c>
      <c r="O7" s="63">
        <f>'Øko% Alle køkkener'!R8</f>
        <v>0</v>
      </c>
    </row>
    <row r="8" spans="1:15" x14ac:dyDescent="0.25">
      <c r="A8" s="65" t="str">
        <f>'Øko% Alle køkkener'!A9</f>
        <v>Børnehuset Birkhøj</v>
      </c>
      <c r="B8" s="65">
        <f>+VLOOKUP(A8,'Øko% Alle køkkener'!$A$5:$E$114,3,FALSE)</f>
        <v>0</v>
      </c>
      <c r="C8" s="66">
        <f>'Øko% Alle køkkener'!F9</f>
        <v>80.593962694337392</v>
      </c>
      <c r="D8" s="65">
        <f>'Øko% Alle køkkener'!G9</f>
        <v>1313.547</v>
      </c>
      <c r="E8" s="65">
        <f>'Øko% Alle køkkener'!H9</f>
        <v>1629.8330000000001</v>
      </c>
      <c r="F8" s="65">
        <f>'Øko% Alle køkkener'!I9</f>
        <v>0</v>
      </c>
      <c r="G8" s="65">
        <f>'Øko% Alle køkkener'!J9</f>
        <v>0</v>
      </c>
      <c r="H8" s="63">
        <f>'Øko% Alle køkkener'!K9</f>
        <v>1313.547</v>
      </c>
      <c r="I8" s="63">
        <f>'Øko% Alle køkkener'!L9</f>
        <v>1629.8330000000001</v>
      </c>
      <c r="J8" s="63">
        <f>'Øko% Alle køkkener'!M9</f>
        <v>0</v>
      </c>
      <c r="K8" s="63">
        <f>'Øko% Alle køkkener'!N9</f>
        <v>0</v>
      </c>
      <c r="L8" s="63">
        <f>'Øko% Alle køkkener'!O9</f>
        <v>0</v>
      </c>
      <c r="M8" s="63">
        <f>'Øko% Alle køkkener'!P9</f>
        <v>0</v>
      </c>
      <c r="N8" s="63">
        <f>'Øko% Alle køkkener'!Q9</f>
        <v>0</v>
      </c>
      <c r="O8" s="63">
        <f>'Øko% Alle køkkener'!R9</f>
        <v>0</v>
      </c>
    </row>
    <row r="9" spans="1:15" x14ac:dyDescent="0.25">
      <c r="A9" s="65" t="str">
        <f>'Øko% Alle køkkener'!A11</f>
        <v>Børnehuset Bøgely</v>
      </c>
      <c r="B9" s="65">
        <f>+VLOOKUP(A9,'Øko% Alle køkkener'!$A$5:$E$114,3,FALSE)</f>
        <v>0</v>
      </c>
      <c r="C9" s="66">
        <f>'Øko% Alle køkkener'!F11</f>
        <v>99.056809958377229</v>
      </c>
      <c r="D9" s="65">
        <f>'Øko% Alle køkkener'!G11</f>
        <v>3059.3250000000003</v>
      </c>
      <c r="E9" s="65">
        <f>'Øko% Alle køkkener'!H11</f>
        <v>3088.4550000000004</v>
      </c>
      <c r="F9" s="65">
        <f>'Øko% Alle køkkener'!I11</f>
        <v>0</v>
      </c>
      <c r="G9" s="65">
        <f>'Øko% Alle køkkener'!J11</f>
        <v>0</v>
      </c>
      <c r="H9" s="63">
        <f>'Øko% Alle køkkener'!K11</f>
        <v>3034.4250000000002</v>
      </c>
      <c r="I9" s="63">
        <f>'Øko% Alle køkkener'!L11</f>
        <v>3056.4250000000002</v>
      </c>
      <c r="J9" s="63">
        <f>'Øko% Alle køkkener'!M11</f>
        <v>0</v>
      </c>
      <c r="K9" s="63">
        <f>'Øko% Alle køkkener'!N11</f>
        <v>0</v>
      </c>
      <c r="L9" s="63">
        <f>'Øko% Alle køkkener'!O11</f>
        <v>24.9</v>
      </c>
      <c r="M9" s="63">
        <f>'Øko% Alle køkkener'!P11</f>
        <v>32.03</v>
      </c>
      <c r="N9" s="63">
        <f>'Øko% Alle køkkener'!Q11</f>
        <v>0</v>
      </c>
      <c r="O9" s="63">
        <f>'Øko% Alle køkkener'!R11</f>
        <v>0</v>
      </c>
    </row>
    <row r="10" spans="1:15" x14ac:dyDescent="0.25">
      <c r="A10" s="65" t="str">
        <f>'Øko% Alle køkkener'!A12</f>
        <v>Børnehuset Egetræet</v>
      </c>
      <c r="B10" s="65">
        <f>+VLOOKUP(A10,'Øko% Alle køkkener'!$A$5:$E$114,3,FALSE)</f>
        <v>0</v>
      </c>
      <c r="C10" s="66">
        <f>'Øko% Alle køkkener'!F12</f>
        <v>72.031763103009823</v>
      </c>
      <c r="D10" s="65">
        <f>'Øko% Alle køkkener'!G12</f>
        <v>2171.355</v>
      </c>
      <c r="E10" s="65">
        <f>'Øko% Alle køkkener'!H12</f>
        <v>3014.4409999999998</v>
      </c>
      <c r="F10" s="65">
        <f>'Øko% Alle køkkener'!I12</f>
        <v>0</v>
      </c>
      <c r="G10" s="65">
        <f>'Øko% Alle køkkener'!J12</f>
        <v>0</v>
      </c>
      <c r="H10" s="63">
        <f>'Øko% Alle køkkener'!K12</f>
        <v>2171.355</v>
      </c>
      <c r="I10" s="63">
        <f>'Øko% Alle køkkener'!L12</f>
        <v>3014.4409999999998</v>
      </c>
      <c r="J10" s="63">
        <f>'Øko% Alle køkkener'!M12</f>
        <v>0</v>
      </c>
      <c r="K10" s="63">
        <f>'Øko% Alle køkkener'!N12</f>
        <v>0</v>
      </c>
      <c r="L10" s="63">
        <f>'Øko% Alle køkkener'!O12</f>
        <v>0</v>
      </c>
      <c r="M10" s="63">
        <f>'Øko% Alle køkkener'!P12</f>
        <v>0</v>
      </c>
      <c r="N10" s="63">
        <f>'Øko% Alle køkkener'!Q12</f>
        <v>0</v>
      </c>
      <c r="O10" s="63">
        <f>'Øko% Alle køkkener'!R12</f>
        <v>0</v>
      </c>
    </row>
    <row r="11" spans="1:15" x14ac:dyDescent="0.25">
      <c r="A11" s="65" t="str">
        <f>'Øko% Alle køkkener'!A13</f>
        <v>Børnehuset Hjertet</v>
      </c>
      <c r="B11" s="65">
        <f>+VLOOKUP(A11,'Øko% Alle køkkener'!$A$5:$E$114,3,FALSE)</f>
        <v>0</v>
      </c>
      <c r="C11" s="66">
        <f>'Øko% Alle køkkener'!F13</f>
        <v>99.563066361907218</v>
      </c>
      <c r="D11" s="65">
        <f>'Øko% Alle køkkener'!G13</f>
        <v>1167.8219999999999</v>
      </c>
      <c r="E11" s="65">
        <f>'Øko% Alle køkkener'!H13</f>
        <v>1172.9469999999999</v>
      </c>
      <c r="F11" s="65">
        <f>'Øko% Alle køkkener'!I13</f>
        <v>0</v>
      </c>
      <c r="G11" s="65">
        <f>'Øko% Alle køkkener'!J13</f>
        <v>0</v>
      </c>
      <c r="H11" s="63">
        <f>'Øko% Alle køkkener'!K13</f>
        <v>1167.8219999999999</v>
      </c>
      <c r="I11" s="63">
        <f>'Øko% Alle køkkener'!L13</f>
        <v>1172.9469999999999</v>
      </c>
      <c r="J11" s="63">
        <f>'Øko% Alle køkkener'!M13</f>
        <v>0</v>
      </c>
      <c r="K11" s="63">
        <f>'Øko% Alle køkkener'!N13</f>
        <v>0</v>
      </c>
      <c r="L11" s="63">
        <f>'Øko% Alle køkkener'!O13</f>
        <v>0</v>
      </c>
      <c r="M11" s="63">
        <f>'Øko% Alle køkkener'!P13</f>
        <v>0</v>
      </c>
      <c r="N11" s="63">
        <f>'Øko% Alle køkkener'!Q13</f>
        <v>0</v>
      </c>
      <c r="O11" s="63">
        <f>'Øko% Alle køkkener'!R13</f>
        <v>0</v>
      </c>
    </row>
    <row r="12" spans="1:15" x14ac:dyDescent="0.25">
      <c r="A12" s="65" t="str">
        <f>'Øko% Alle køkkener'!A14</f>
        <v>Børnehuset Kirke Værløse</v>
      </c>
      <c r="B12" s="65">
        <f>+VLOOKUP(A12,'Øko% Alle køkkener'!$A$5:$E$114,3,FALSE)</f>
        <v>0</v>
      </c>
      <c r="C12" s="66">
        <f>'Øko% Alle køkkener'!F14</f>
        <v>99.507754130958418</v>
      </c>
      <c r="D12" s="65">
        <f>'Øko% Alle køkkener'!G14</f>
        <v>1818.546</v>
      </c>
      <c r="E12" s="65">
        <f>'Øko% Alle køkkener'!H14</f>
        <v>1827.5419999999999</v>
      </c>
      <c r="F12" s="65">
        <f>'Øko% Alle køkkener'!I14</f>
        <v>0</v>
      </c>
      <c r="G12" s="65">
        <f>'Øko% Alle køkkener'!J14</f>
        <v>0</v>
      </c>
      <c r="H12" s="63">
        <f>'Øko% Alle køkkener'!K14</f>
        <v>1818.546</v>
      </c>
      <c r="I12" s="63">
        <f>'Øko% Alle køkkener'!L14</f>
        <v>1827.5419999999999</v>
      </c>
      <c r="J12" s="63">
        <f>'Øko% Alle køkkener'!M14</f>
        <v>0</v>
      </c>
      <c r="K12" s="63">
        <f>'Øko% Alle køkkener'!N14</f>
        <v>0</v>
      </c>
      <c r="L12" s="63">
        <f>'Øko% Alle køkkener'!O14</f>
        <v>0</v>
      </c>
      <c r="M12" s="63">
        <f>'Øko% Alle køkkener'!P14</f>
        <v>0</v>
      </c>
      <c r="N12" s="63">
        <f>'Øko% Alle køkkener'!Q14</f>
        <v>0</v>
      </c>
      <c r="O12" s="63">
        <f>'Øko% Alle køkkener'!R14</f>
        <v>0</v>
      </c>
    </row>
    <row r="13" spans="1:15" x14ac:dyDescent="0.25">
      <c r="A13" s="65" t="str">
        <f>'Øko% Alle køkkener'!A15</f>
        <v>Børnehuset Lyngholm nr. 15 (vuggest.)</v>
      </c>
      <c r="B13" s="65">
        <f>+VLOOKUP(A13,'Øko% Alle køkkener'!$A$5:$E$114,3,FALSE)</f>
        <v>0</v>
      </c>
      <c r="C13" s="66">
        <f>'Øko% Alle køkkener'!F15</f>
        <v>96.776762357559107</v>
      </c>
      <c r="D13" s="65">
        <f>'Øko% Alle køkkener'!G15</f>
        <v>737.67700000000002</v>
      </c>
      <c r="E13" s="65">
        <f>'Øko% Alle køkkener'!H15</f>
        <v>762.24599999999998</v>
      </c>
      <c r="F13" s="65">
        <f>'Øko% Alle køkkener'!I15</f>
        <v>0</v>
      </c>
      <c r="G13" s="65">
        <f>'Øko% Alle køkkener'!J15</f>
        <v>0</v>
      </c>
      <c r="H13" s="63">
        <f>'Øko% Alle køkkener'!K15</f>
        <v>731.67700000000002</v>
      </c>
      <c r="I13" s="63">
        <f>'Øko% Alle køkkener'!L15</f>
        <v>756.00599999999997</v>
      </c>
      <c r="J13" s="63">
        <f>'Øko% Alle køkkener'!M15</f>
        <v>0</v>
      </c>
      <c r="K13" s="63">
        <f>'Øko% Alle køkkener'!N15</f>
        <v>0</v>
      </c>
      <c r="L13" s="63">
        <f>'Øko% Alle køkkener'!O15</f>
        <v>6</v>
      </c>
      <c r="M13" s="63">
        <f>'Øko% Alle køkkener'!P15</f>
        <v>6.24</v>
      </c>
      <c r="N13" s="63">
        <f>'Øko% Alle køkkener'!Q15</f>
        <v>0</v>
      </c>
      <c r="O13" s="63">
        <f>'Øko% Alle køkkener'!R15</f>
        <v>0</v>
      </c>
    </row>
    <row r="14" spans="1:15" x14ac:dyDescent="0.25">
      <c r="A14" s="65" t="str">
        <f>'Øko% Alle køkkener'!A16</f>
        <v>Børnehuset Lyngholm nr. 17 (børneh.)</v>
      </c>
      <c r="B14" s="65">
        <f>+VLOOKUP(A14,'Øko% Alle køkkener'!$A$5:$E$114,3,FALSE)</f>
        <v>0</v>
      </c>
      <c r="C14" s="66">
        <f>'Øko% Alle køkkener'!F16</f>
        <v>92.850224228458913</v>
      </c>
      <c r="D14" s="65">
        <f>'Øko% Alle køkkener'!G16</f>
        <v>1512.662</v>
      </c>
      <c r="E14" s="65">
        <f>'Øko% Alle køkkener'!H16</f>
        <v>1629.1420000000001</v>
      </c>
      <c r="F14" s="65">
        <f>'Øko% Alle køkkener'!I16</f>
        <v>0</v>
      </c>
      <c r="G14" s="65">
        <f>'Øko% Alle køkkener'!J16</f>
        <v>0</v>
      </c>
      <c r="H14" s="63">
        <f>'Øko% Alle køkkener'!K16</f>
        <v>1506.662</v>
      </c>
      <c r="I14" s="63">
        <f>'Øko% Alle køkkener'!L16</f>
        <v>1622.902</v>
      </c>
      <c r="J14" s="63">
        <f>'Øko% Alle køkkener'!M16</f>
        <v>0</v>
      </c>
      <c r="K14" s="63">
        <f>'Øko% Alle køkkener'!N16</f>
        <v>0</v>
      </c>
      <c r="L14" s="63">
        <f>'Øko% Alle køkkener'!O16</f>
        <v>6</v>
      </c>
      <c r="M14" s="63">
        <f>'Øko% Alle køkkener'!P16</f>
        <v>6.24</v>
      </c>
      <c r="N14" s="63">
        <f>'Øko% Alle køkkener'!Q16</f>
        <v>0</v>
      </c>
      <c r="O14" s="63">
        <f>'Øko% Alle køkkener'!R16</f>
        <v>0</v>
      </c>
    </row>
    <row r="15" spans="1:15" x14ac:dyDescent="0.25">
      <c r="A15" s="65" t="str">
        <f>'Øko% Alle køkkener'!A17</f>
        <v>Børnehuset Mimers Brønd</v>
      </c>
      <c r="B15" s="65">
        <f>+VLOOKUP(A15,'Øko% Alle køkkener'!$A$5:$E$114,3,FALSE)</f>
        <v>0</v>
      </c>
      <c r="C15" s="66">
        <f>'Øko% Alle køkkener'!F17</f>
        <v>85.569240245271516</v>
      </c>
      <c r="D15" s="65">
        <f>'Øko% Alle køkkener'!G17</f>
        <v>1300.329</v>
      </c>
      <c r="E15" s="65">
        <f>'Øko% Alle køkkener'!H17</f>
        <v>1519.6220000000001</v>
      </c>
      <c r="F15" s="65">
        <f>'Øko% Alle køkkener'!I17</f>
        <v>0</v>
      </c>
      <c r="G15" s="65">
        <f>'Øko% Alle køkkener'!J17</f>
        <v>0</v>
      </c>
      <c r="H15" s="63">
        <f>'Øko% Alle køkkener'!K17</f>
        <v>1300.329</v>
      </c>
      <c r="I15" s="63">
        <f>'Øko% Alle køkkener'!L17</f>
        <v>1519.6220000000001</v>
      </c>
      <c r="J15" s="63">
        <f>'Øko% Alle køkkener'!M17</f>
        <v>0</v>
      </c>
      <c r="K15" s="63">
        <f>'Øko% Alle køkkener'!N17</f>
        <v>0</v>
      </c>
      <c r="L15" s="63">
        <f>'Øko% Alle køkkener'!O17</f>
        <v>0</v>
      </c>
      <c r="M15" s="63">
        <f>'Øko% Alle køkkener'!P17</f>
        <v>0</v>
      </c>
      <c r="N15" s="63">
        <f>'Øko% Alle køkkener'!Q17</f>
        <v>0</v>
      </c>
      <c r="O15" s="63">
        <f>'Øko% Alle køkkener'!R17</f>
        <v>0</v>
      </c>
    </row>
    <row r="16" spans="1:15" x14ac:dyDescent="0.25">
      <c r="A16" s="65" t="str">
        <f>'Øko% Alle køkkener'!A18</f>
        <v>Børnehuset Nørreskoven</v>
      </c>
      <c r="B16" s="65">
        <f>+VLOOKUP(A16,'Øko% Alle køkkener'!$A$5:$E$114,3,FALSE)</f>
        <v>1017035</v>
      </c>
      <c r="C16" s="66">
        <f>'Øko% Alle køkkener'!F18</f>
        <v>88.982237640239632</v>
      </c>
      <c r="D16" s="63">
        <f>'Øko% Alle køkkener'!G18</f>
        <v>1284.31</v>
      </c>
      <c r="E16" s="65">
        <f>'Øko% Alle køkkener'!H18</f>
        <v>1443.3330000000001</v>
      </c>
      <c r="F16" s="65">
        <f>'Øko% Alle køkkener'!I18</f>
        <v>0</v>
      </c>
      <c r="G16" s="65">
        <f>'Øko% Alle køkkener'!J18</f>
        <v>0</v>
      </c>
      <c r="H16" s="63">
        <f>'Øko% Alle køkkener'!K18</f>
        <v>1284.31</v>
      </c>
      <c r="I16" s="63">
        <f>'Øko% Alle køkkener'!L18</f>
        <v>1429.5830000000001</v>
      </c>
      <c r="J16" s="63">
        <f>'Øko% Alle køkkener'!M18</f>
        <v>0</v>
      </c>
      <c r="K16" s="63">
        <f>'Øko% Alle køkkener'!N18</f>
        <v>0</v>
      </c>
      <c r="L16" s="63">
        <f>'Øko% Alle køkkener'!O18</f>
        <v>0</v>
      </c>
      <c r="M16" s="63">
        <f>'Øko% Alle køkkener'!P18</f>
        <v>13.75</v>
      </c>
      <c r="N16" s="63">
        <f>'Øko% Alle køkkener'!Q18</f>
        <v>0</v>
      </c>
      <c r="O16" s="63">
        <f>'Øko% Alle køkkener'!R18</f>
        <v>0</v>
      </c>
    </row>
    <row r="17" spans="1:15" x14ac:dyDescent="0.25">
      <c r="A17" s="65" t="str">
        <f>'Øko% Alle køkkener'!A19</f>
        <v>Børnehuset Siv</v>
      </c>
      <c r="B17" s="65"/>
      <c r="C17" s="66">
        <f>'Øko% Alle køkkener'!F19</f>
        <v>61.232627463125702</v>
      </c>
      <c r="D17" s="65">
        <f>'Øko% Alle køkkener'!G19</f>
        <v>142.35300000000001</v>
      </c>
      <c r="E17" s="65">
        <f>'Øko% Alle køkkener'!H19</f>
        <v>232.47900000000001</v>
      </c>
      <c r="F17" s="65">
        <f>'Øko% Alle køkkener'!I32</f>
        <v>0</v>
      </c>
      <c r="G17" s="65">
        <f>'Øko% Alle køkkener'!J32</f>
        <v>0</v>
      </c>
      <c r="H17" s="63">
        <f>'Øko% Alle køkkener'!K19</f>
        <v>0</v>
      </c>
      <c r="I17" s="63">
        <f>'Øko% Alle køkkener'!L19</f>
        <v>0</v>
      </c>
      <c r="J17" s="63">
        <f>'Øko% Alle køkkener'!M19</f>
        <v>0</v>
      </c>
      <c r="K17" s="63">
        <f>'Øko% Alle køkkener'!N19</f>
        <v>0</v>
      </c>
      <c r="L17" s="63">
        <f>'Øko% Alle køkkener'!O19</f>
        <v>0</v>
      </c>
      <c r="M17" s="63">
        <f>'Øko% Alle køkkener'!P19</f>
        <v>0</v>
      </c>
      <c r="N17" s="63">
        <f>'Øko% Alle køkkener'!Q19</f>
        <v>0</v>
      </c>
      <c r="O17" s="63">
        <f>'Øko% Alle køkkener'!R19</f>
        <v>0</v>
      </c>
    </row>
    <row r="18" spans="1:15" x14ac:dyDescent="0.25">
      <c r="A18" s="65" t="str">
        <f>'Øko% Alle køkkener'!A20</f>
        <v>Børnehuset Skovbakken</v>
      </c>
      <c r="B18" s="65">
        <f>+VLOOKUP(A18,'Øko% Alle køkkener'!$A$5:$E$114,3,FALSE)</f>
        <v>0</v>
      </c>
      <c r="C18" s="66">
        <f>'Øko% Alle køkkener'!F20</f>
        <v>93.868064926183621</v>
      </c>
      <c r="D18" s="65">
        <f>'Øko% Alle køkkener'!G20</f>
        <v>1176.3330000000001</v>
      </c>
      <c r="E18" s="65">
        <f>'Øko% Alle køkkener'!H20</f>
        <v>1253.1769999999999</v>
      </c>
      <c r="F18" s="65">
        <f>'Øko% Alle køkkener'!I33</f>
        <v>0</v>
      </c>
      <c r="G18" s="65">
        <f>'Øko% Alle køkkener'!J33</f>
        <v>0</v>
      </c>
      <c r="H18" s="63">
        <f>'Øko% Alle køkkener'!K20</f>
        <v>1168.3330000000001</v>
      </c>
      <c r="I18" s="63">
        <f>'Øko% Alle køkkener'!L20</f>
        <v>1244.577</v>
      </c>
      <c r="J18" s="63">
        <f>'Øko% Alle køkkener'!M20</f>
        <v>0</v>
      </c>
      <c r="K18" s="63">
        <f>'Øko% Alle køkkener'!N20</f>
        <v>0</v>
      </c>
      <c r="L18" s="63">
        <f>'Øko% Alle køkkener'!O20</f>
        <v>8</v>
      </c>
      <c r="M18" s="63">
        <f>'Øko% Alle køkkener'!P20</f>
        <v>8.6</v>
      </c>
      <c r="N18" s="63">
        <f>'Øko% Alle køkkener'!Q20</f>
        <v>0</v>
      </c>
      <c r="O18" s="63">
        <f>'Øko% Alle køkkener'!R20</f>
        <v>0</v>
      </c>
    </row>
    <row r="19" spans="1:15" x14ac:dyDescent="0.25">
      <c r="A19" s="65" t="str">
        <f>'Øko% Alle køkkener'!A21</f>
        <v>Børnehuset Solbjerg</v>
      </c>
      <c r="B19" s="65" t="str">
        <f>+VLOOKUP(A19,'Øko% Alle køkkener'!$A$5:$E$114,3,FALSE)</f>
        <v>1017038;2163049</v>
      </c>
      <c r="C19" s="66">
        <f>'Øko% Alle køkkener'!F21</f>
        <v>98.903248068980162</v>
      </c>
      <c r="D19" s="65">
        <f>'Øko% Alle køkkener'!G21</f>
        <v>1880.2179999999998</v>
      </c>
      <c r="E19" s="65">
        <f>'Øko% Alle køkkener'!H21</f>
        <v>1901.068</v>
      </c>
      <c r="F19" s="65">
        <f>'Øko% Alle køkkener'!I21</f>
        <v>34.338999999999999</v>
      </c>
      <c r="G19" s="65">
        <f>'Øko% Alle køkkener'!J21</f>
        <v>38.918999999999997</v>
      </c>
      <c r="H19" s="63">
        <f>'Øko% Alle køkkener'!K21</f>
        <v>1827.8789999999999</v>
      </c>
      <c r="I19" s="63">
        <f>'Øko% Alle køkkener'!L21</f>
        <v>1844.1489999999999</v>
      </c>
      <c r="J19" s="63">
        <f>'Øko% Alle køkkener'!M21</f>
        <v>0</v>
      </c>
      <c r="K19" s="63">
        <f>'Øko% Alle køkkener'!N21</f>
        <v>0</v>
      </c>
      <c r="L19" s="63">
        <f>'Øko% Alle køkkener'!O21</f>
        <v>18</v>
      </c>
      <c r="M19" s="63">
        <f>'Øko% Alle køkkener'!P21</f>
        <v>18</v>
      </c>
      <c r="N19" s="63">
        <f>'Øko% Alle køkkener'!Q21</f>
        <v>0</v>
      </c>
      <c r="O19" s="63">
        <f>'Øko% Alle køkkener'!R21</f>
        <v>0</v>
      </c>
    </row>
    <row r="20" spans="1:15" x14ac:dyDescent="0.25">
      <c r="A20" s="65" t="str">
        <f>'Øko% Alle køkkener'!A22</f>
        <v>Børnehuset Søndersø</v>
      </c>
      <c r="B20" s="65">
        <f>+VLOOKUP(A20,'Øko% Alle køkkener'!$A$5:$E$114,3,FALSE)</f>
        <v>0</v>
      </c>
      <c r="C20" s="66">
        <f>'Øko% Alle køkkener'!F22</f>
        <v>86.565518226637522</v>
      </c>
      <c r="D20" s="65">
        <f>'Øko% Alle køkkener'!G22</f>
        <v>3150.8679999999999</v>
      </c>
      <c r="E20" s="65">
        <f>'Øko% Alle køkkener'!H22</f>
        <v>3639.8649999999998</v>
      </c>
      <c r="F20" s="65">
        <f>'Øko% Alle køkkener'!I22</f>
        <v>0</v>
      </c>
      <c r="G20" s="65">
        <f>'Øko% Alle køkkener'!J22</f>
        <v>0</v>
      </c>
      <c r="H20" s="63">
        <f>'Øko% Alle køkkener'!K22</f>
        <v>3150.8679999999999</v>
      </c>
      <c r="I20" s="63">
        <f>'Øko% Alle køkkener'!L22</f>
        <v>3598.8649999999998</v>
      </c>
      <c r="J20" s="63">
        <f>'Øko% Alle køkkener'!M22</f>
        <v>0</v>
      </c>
      <c r="K20" s="63">
        <f>'Øko% Alle køkkener'!N22</f>
        <v>0</v>
      </c>
      <c r="L20" s="63">
        <f>'Øko% Alle køkkener'!O22</f>
        <v>0</v>
      </c>
      <c r="M20" s="63">
        <f>'Øko% Alle køkkener'!P22</f>
        <v>41</v>
      </c>
      <c r="N20" s="63">
        <f>'Øko% Alle køkkener'!Q22</f>
        <v>0</v>
      </c>
      <c r="O20" s="63">
        <f>'Øko% Alle køkkener'!R22</f>
        <v>0</v>
      </c>
    </row>
    <row r="21" spans="1:15" x14ac:dyDescent="0.25">
      <c r="A21" s="65" t="str">
        <f>'Øko% Alle køkkener'!A23</f>
        <v>Børnehuset Vingesus</v>
      </c>
      <c r="B21" s="65">
        <f>+VLOOKUP(A21,'Øko% Alle køkkener'!$A$5:$E$114,3,FALSE)</f>
        <v>0</v>
      </c>
      <c r="C21" s="66">
        <f>'Øko% Alle køkkener'!F23</f>
        <v>97.178134657595066</v>
      </c>
      <c r="D21" s="65">
        <f>'Øko% Alle køkkener'!G23</f>
        <v>3596.348</v>
      </c>
      <c r="E21" s="65">
        <f>'Øko% Alle køkkener'!H23</f>
        <v>3700.779</v>
      </c>
      <c r="F21" s="65">
        <f>'Øko% Alle køkkener'!I23</f>
        <v>0</v>
      </c>
      <c r="G21" s="65">
        <f>'Øko% Alle køkkener'!J23</f>
        <v>0</v>
      </c>
      <c r="H21" s="63">
        <f>'Øko% Alle køkkener'!K23</f>
        <v>3596.348</v>
      </c>
      <c r="I21" s="63">
        <f>'Øko% Alle køkkener'!L23</f>
        <v>3700.779</v>
      </c>
      <c r="J21" s="63">
        <f>'Øko% Alle køkkener'!M23</f>
        <v>0</v>
      </c>
      <c r="K21" s="63">
        <f>'Øko% Alle køkkener'!N23</f>
        <v>0</v>
      </c>
      <c r="L21" s="63">
        <f>'Øko% Alle køkkener'!O23</f>
        <v>0</v>
      </c>
      <c r="M21" s="63">
        <f>'Øko% Alle køkkener'!P23</f>
        <v>0</v>
      </c>
      <c r="N21" s="63">
        <f>'Øko% Alle køkkener'!Q23</f>
        <v>0</v>
      </c>
      <c r="O21" s="63">
        <f>'Øko% Alle køkkener'!R23</f>
        <v>0</v>
      </c>
    </row>
    <row r="22" spans="1:15" x14ac:dyDescent="0.25">
      <c r="A22" s="63" t="str">
        <f>'Øko% Alle køkkener'!A24</f>
        <v>Cassiopeia, Galaksen. Opgøres af Cassiopeia</v>
      </c>
      <c r="B22" s="65">
        <f>+VLOOKUP(A22,'Øko% Alle køkkener'!$A$5:$E$114,3,FALSE)</f>
        <v>2243447</v>
      </c>
      <c r="C22" s="64">
        <f>'Øko% Alle køkkener'!F24</f>
        <v>25.58495182749656</v>
      </c>
      <c r="D22" s="63">
        <f>'Øko% Alle køkkener'!G24</f>
        <v>50.19</v>
      </c>
      <c r="E22" s="63">
        <f>'Øko% Alle køkkener'!H24</f>
        <v>196.17</v>
      </c>
      <c r="F22" s="63">
        <f>'Øko% Alle køkkener'!I24</f>
        <v>0</v>
      </c>
      <c r="G22" s="63">
        <f>'Øko% Alle køkkener'!J24</f>
        <v>0</v>
      </c>
      <c r="H22" s="63">
        <f>'Øko% Alle køkkener'!K24</f>
        <v>50.19</v>
      </c>
      <c r="I22" s="63">
        <f>'Øko% Alle køkkener'!L24</f>
        <v>196.17</v>
      </c>
      <c r="J22" s="63">
        <f>'Øko% Alle køkkener'!M24</f>
        <v>0</v>
      </c>
      <c r="K22" s="63">
        <f>'Øko% Alle køkkener'!N24</f>
        <v>0</v>
      </c>
      <c r="L22" s="63">
        <f>'Øko% Alle køkkener'!O24</f>
        <v>0</v>
      </c>
      <c r="M22" s="63">
        <f>'Øko% Alle køkkener'!P24</f>
        <v>0</v>
      </c>
      <c r="N22" s="63">
        <f>'Øko% Alle køkkener'!Q24</f>
        <v>0</v>
      </c>
      <c r="O22" s="63">
        <f>'Øko% Alle køkkener'!R24</f>
        <v>0</v>
      </c>
    </row>
    <row r="23" spans="1:15" x14ac:dyDescent="0.25">
      <c r="A23" s="67" t="str">
        <f>'Øko% Alle køkkener'!A26</f>
        <v>Dalgårdens Børnehus</v>
      </c>
      <c r="B23" s="65">
        <f>+VLOOKUP(A23,'Øko% Alle køkkener'!$A$5:$E$114,3,FALSE)</f>
        <v>1017649</v>
      </c>
      <c r="C23" s="67">
        <f>'Øko% Alle køkkener'!F26</f>
        <v>99.554332453682406</v>
      </c>
      <c r="D23" s="67">
        <f>'Øko% Alle køkkener'!G26</f>
        <v>1391.673</v>
      </c>
      <c r="E23" s="67">
        <f>'Øko% Alle køkkener'!H26</f>
        <v>1397.903</v>
      </c>
      <c r="F23" s="67">
        <f>'Øko% Alle køkkener'!I26</f>
        <v>0</v>
      </c>
      <c r="G23" s="67">
        <f>'Øko% Alle køkkener'!J26</f>
        <v>0</v>
      </c>
      <c r="H23" s="63">
        <f>'Øko% Alle køkkener'!K26</f>
        <v>1391.673</v>
      </c>
      <c r="I23" s="63">
        <f>'Øko% Alle køkkener'!L26</f>
        <v>1397.903</v>
      </c>
      <c r="J23" s="63">
        <f>'Øko% Alle køkkener'!M26</f>
        <v>0</v>
      </c>
      <c r="K23" s="63">
        <f>'Øko% Alle køkkener'!N26</f>
        <v>0</v>
      </c>
      <c r="L23" s="63">
        <f>'Øko% Alle køkkener'!O26</f>
        <v>0</v>
      </c>
      <c r="M23" s="63">
        <f>'Øko% Alle køkkener'!P26</f>
        <v>0</v>
      </c>
      <c r="N23" s="63">
        <f>'Øko% Alle køkkener'!Q26</f>
        <v>0</v>
      </c>
      <c r="O23" s="63">
        <f>'Øko% Alle køkkener'!R26</f>
        <v>0</v>
      </c>
    </row>
    <row r="24" spans="1:15" x14ac:dyDescent="0.25">
      <c r="A24" s="63" t="str">
        <f>'Øko% Alle køkkener'!A29</f>
        <v>Egeskolen, kantine</v>
      </c>
      <c r="B24" s="65">
        <f>+VLOOKUP(A24,'Øko% Alle køkkener'!$A$5:$E$114,3,FALSE)</f>
        <v>1192523</v>
      </c>
      <c r="C24" s="64">
        <f>'Øko% Alle køkkener'!F29</f>
        <v>18.884642112578181</v>
      </c>
      <c r="D24" s="63">
        <f>'Øko% Alle køkkener'!G29</f>
        <v>31.523</v>
      </c>
      <c r="E24" s="63">
        <f>'Øko% Alle køkkener'!H29</f>
        <v>166.92400000000001</v>
      </c>
      <c r="F24" s="63">
        <f>'Øko% Alle køkkener'!I29</f>
        <v>31.523</v>
      </c>
      <c r="G24" s="63">
        <f>'Øko% Alle køkkener'!J29</f>
        <v>166.92400000000001</v>
      </c>
      <c r="H24" s="63">
        <f>'Øko% Alle køkkener'!K29</f>
        <v>0</v>
      </c>
      <c r="I24" s="63">
        <f>'Øko% Alle køkkener'!L29</f>
        <v>0</v>
      </c>
      <c r="J24" s="63">
        <f>'Øko% Alle køkkener'!M29</f>
        <v>0</v>
      </c>
      <c r="K24" s="63">
        <f>'Øko% Alle køkkener'!N29</f>
        <v>0</v>
      </c>
      <c r="L24" s="63">
        <f>'Øko% Alle køkkener'!O29</f>
        <v>0</v>
      </c>
      <c r="M24" s="63">
        <f>'Øko% Alle køkkener'!P29</f>
        <v>0</v>
      </c>
      <c r="N24" s="63">
        <f>'Øko% Alle køkkener'!Q29</f>
        <v>0</v>
      </c>
      <c r="O24" s="63">
        <f>'Øko% Alle køkkener'!R29</f>
        <v>0</v>
      </c>
    </row>
    <row r="25" spans="1:15" x14ac:dyDescent="0.25">
      <c r="A25" s="65" t="str">
        <f>'Øko% Alle køkkener'!A33</f>
        <v>Farum Nordby Børnehus</v>
      </c>
      <c r="B25" s="65">
        <f>+VLOOKUP(A25,'Øko% Alle køkkener'!$A$5:$E$114,3,FALSE)</f>
        <v>2248847</v>
      </c>
      <c r="C25" s="66">
        <f>'Øko% Alle køkkener'!F33</f>
        <v>90.586132021914821</v>
      </c>
      <c r="D25" s="65">
        <f>'Øko% Alle køkkener'!G33</f>
        <v>1594.0650000000001</v>
      </c>
      <c r="E25" s="65">
        <f>'Øko% Alle køkkener'!H33</f>
        <v>1759.723</v>
      </c>
      <c r="F25" s="65">
        <f>'Øko% Alle køkkener'!I33</f>
        <v>0</v>
      </c>
      <c r="G25" s="65">
        <f>'Øko% Alle køkkener'!J33</f>
        <v>0</v>
      </c>
      <c r="H25" s="63">
        <f>'Øko% Alle køkkener'!K33</f>
        <v>1579.0650000000001</v>
      </c>
      <c r="I25" s="63">
        <f>'Øko% Alle køkkener'!L33</f>
        <v>1742.953</v>
      </c>
      <c r="J25" s="63">
        <f>'Øko% Alle køkkener'!M33</f>
        <v>0</v>
      </c>
      <c r="K25" s="63">
        <f>'Øko% Alle køkkener'!N33</f>
        <v>0</v>
      </c>
      <c r="L25" s="63">
        <f>'Øko% Alle køkkener'!O33</f>
        <v>15</v>
      </c>
      <c r="M25" s="63">
        <f>'Øko% Alle køkkener'!P33</f>
        <v>16.77</v>
      </c>
      <c r="N25" s="63">
        <f>'Øko% Alle køkkener'!Q33</f>
        <v>0</v>
      </c>
      <c r="O25" s="63">
        <f>'Øko% Alle køkkener'!R33</f>
        <v>0</v>
      </c>
    </row>
    <row r="26" spans="1:15" x14ac:dyDescent="0.25">
      <c r="A26" s="63" t="str">
        <f>'Øko% Alle køkkener'!A34</f>
        <v>Farum Vejgaard, BH/VS</v>
      </c>
      <c r="B26" s="65">
        <f>+VLOOKUP(A26,'Øko% Alle køkkener'!$A$5:$E$114,3,FALSE)</f>
        <v>0</v>
      </c>
      <c r="C26" s="63">
        <f>'Øko% Alle køkkener'!F34</f>
        <v>77.944790346575559</v>
      </c>
      <c r="D26" s="63">
        <f>'Øko% Alle køkkener'!G34</f>
        <v>636.57899999999995</v>
      </c>
      <c r="E26" s="63">
        <f>'Øko% Alle køkkener'!H34</f>
        <v>816.70500000000004</v>
      </c>
      <c r="F26" s="63">
        <f>'Øko% Alle køkkener'!I34</f>
        <v>0</v>
      </c>
      <c r="G26" s="63">
        <f>'Øko% Alle køkkener'!J34</f>
        <v>0</v>
      </c>
      <c r="H26" s="63">
        <f>'Øko% Alle køkkener'!K34</f>
        <v>636.57899999999995</v>
      </c>
      <c r="I26" s="63">
        <f>'Øko% Alle køkkener'!L34</f>
        <v>816.70500000000004</v>
      </c>
      <c r="J26" s="63">
        <f>'Øko% Alle køkkener'!M34</f>
        <v>0</v>
      </c>
      <c r="K26" s="63">
        <f>'Øko% Alle køkkener'!N34</f>
        <v>0</v>
      </c>
      <c r="L26" s="63">
        <f>'Øko% Alle køkkener'!O34</f>
        <v>0</v>
      </c>
      <c r="M26" s="63">
        <f>'Øko% Alle køkkener'!P34</f>
        <v>0</v>
      </c>
      <c r="N26" s="63">
        <f>'Øko% Alle køkkener'!Q34</f>
        <v>0</v>
      </c>
      <c r="O26" s="63">
        <f>'Øko% Alle køkkener'!R34</f>
        <v>0</v>
      </c>
    </row>
    <row r="27" spans="1:15" x14ac:dyDescent="0.25">
      <c r="A27" s="63" t="str">
        <f>+'Øko% Alle køkkener'!A35</f>
        <v>Farumsødal</v>
      </c>
      <c r="B27" s="65">
        <f>+VLOOKUP(A27,'Øko% Alle køkkener'!$A$5:$E$114,3,FALSE)</f>
        <v>2164133</v>
      </c>
      <c r="C27" s="64">
        <f>'Øko% Alle køkkener'!F35</f>
        <v>88.173547935619311</v>
      </c>
      <c r="D27" s="63">
        <f>'Øko% Alle køkkener'!G35</f>
        <v>2041.2</v>
      </c>
      <c r="E27" s="63">
        <f>'Øko% Alle køkkener'!H35</f>
        <v>2314.98</v>
      </c>
      <c r="F27" s="63">
        <f>'Øko% Alle køkkener'!I35</f>
        <v>1468.018</v>
      </c>
      <c r="G27" s="63">
        <f>'Øko% Alle køkkener'!J35</f>
        <v>1713.673</v>
      </c>
      <c r="H27" s="63">
        <f>'Øko% Alle køkkener'!K35</f>
        <v>557.18200000000002</v>
      </c>
      <c r="I27" s="63">
        <f>'Øko% Alle køkkener'!L35</f>
        <v>584.947</v>
      </c>
      <c r="J27" s="63">
        <f>'Øko% Alle køkkener'!M35</f>
        <v>0</v>
      </c>
      <c r="K27" s="63">
        <f>'Øko% Alle køkkener'!N35</f>
        <v>0</v>
      </c>
      <c r="L27" s="63">
        <f>'Øko% Alle køkkener'!O35</f>
        <v>16</v>
      </c>
      <c r="M27" s="63">
        <f>'Øko% Alle køkkener'!P35</f>
        <v>16.36</v>
      </c>
      <c r="N27" s="63">
        <f>'Øko% Alle køkkener'!Q35</f>
        <v>0</v>
      </c>
      <c r="O27" s="63">
        <f>'Øko% Alle køkkener'!R35</f>
        <v>0</v>
      </c>
    </row>
    <row r="28" spans="1:15" x14ac:dyDescent="0.25">
      <c r="A28" s="63" t="str">
        <f>+'Øko% Alle køkkener'!A42</f>
        <v>Furesø Skole- og Familiehus (inkl. Rådgivning, vejledn. og støtte)</v>
      </c>
      <c r="B28" s="65">
        <f>+VLOOKUP(A28,'Øko% Alle køkkener'!$A$5:$E$114,3,FALSE)</f>
        <v>1066946</v>
      </c>
      <c r="C28" s="64">
        <f>'Øko% Alle køkkener'!F42</f>
        <v>80.75540450579868</v>
      </c>
      <c r="D28" s="63">
        <f>'Øko% Alle køkkener'!G42</f>
        <v>230.48400000000001</v>
      </c>
      <c r="E28" s="63">
        <f>'Øko% Alle køkkener'!H42</f>
        <v>285.41000000000003</v>
      </c>
      <c r="F28" s="63">
        <f>'Øko% Alle køkkener'!I42</f>
        <v>230.48400000000001</v>
      </c>
      <c r="G28" s="63">
        <f>'Øko% Alle køkkener'!J42</f>
        <v>285.41000000000003</v>
      </c>
      <c r="H28" s="63">
        <f>'Øko% Alle køkkener'!K42</f>
        <v>0</v>
      </c>
      <c r="I28" s="63">
        <f>'Øko% Alle køkkener'!L42</f>
        <v>0</v>
      </c>
      <c r="J28" s="63">
        <f>'Øko% Alle køkkener'!M42</f>
        <v>0</v>
      </c>
      <c r="K28" s="63">
        <f>'Øko% Alle køkkener'!N42</f>
        <v>0</v>
      </c>
      <c r="L28" s="63">
        <f>'Øko% Alle køkkener'!O42</f>
        <v>0</v>
      </c>
      <c r="M28" s="63">
        <f>'Øko% Alle køkkener'!P42</f>
        <v>0</v>
      </c>
      <c r="N28" s="63">
        <f>'Øko% Alle køkkener'!Q42</f>
        <v>0</v>
      </c>
      <c r="O28" s="63">
        <f>'Øko% Alle køkkener'!R42</f>
        <v>0</v>
      </c>
    </row>
    <row r="29" spans="1:15" ht="17.45" customHeight="1" x14ac:dyDescent="0.25">
      <c r="A29" s="63" t="str">
        <f>'Øko% Alle køkkener'!A47</f>
        <v>Hareskov Børnehus</v>
      </c>
      <c r="B29" s="65">
        <f>+VLOOKUP(A29,'Øko% Alle køkkener'!$A$5:$E$114,3,FALSE)</f>
        <v>0</v>
      </c>
      <c r="C29" s="64">
        <f>'Øko% Alle køkkener'!F47</f>
        <v>100</v>
      </c>
      <c r="D29" s="63">
        <f>'Øko% Alle køkkener'!G47</f>
        <v>1839.3240000000001</v>
      </c>
      <c r="E29" s="63">
        <f>'Øko% Alle køkkener'!H47</f>
        <v>1839.3240000000001</v>
      </c>
      <c r="F29" s="63">
        <f>'Øko% Alle køkkener'!I47</f>
        <v>0</v>
      </c>
      <c r="G29" s="63">
        <f>'Øko% Alle køkkener'!J47</f>
        <v>0</v>
      </c>
      <c r="H29" s="63">
        <f>'Øko% Alle køkkener'!K47</f>
        <v>1839.3240000000001</v>
      </c>
      <c r="I29" s="63">
        <f>'Øko% Alle køkkener'!L47</f>
        <v>1839.3240000000001</v>
      </c>
      <c r="J29" s="63">
        <f>'Øko% Alle køkkener'!M47</f>
        <v>0</v>
      </c>
      <c r="K29" s="63">
        <f>'Øko% Alle køkkener'!N47</f>
        <v>0</v>
      </c>
      <c r="L29" s="63">
        <f>'Øko% Alle køkkener'!O47</f>
        <v>0</v>
      </c>
      <c r="M29" s="63">
        <f>'Øko% Alle køkkener'!P47</f>
        <v>0</v>
      </c>
      <c r="N29" s="63">
        <f>'Øko% Alle køkkener'!Q47</f>
        <v>0</v>
      </c>
      <c r="O29" s="63">
        <f>'Øko% Alle køkkener'!R47</f>
        <v>0</v>
      </c>
    </row>
    <row r="30" spans="1:15" ht="17.45" customHeight="1" x14ac:dyDescent="0.25">
      <c r="A30" s="63" t="str">
        <f>+'Øko% Alle køkkener'!A49</f>
        <v>Hareskov FFO - Gasværket, klub</v>
      </c>
      <c r="B30" s="65">
        <f>+VLOOKUP(A30,'Øko% Alle køkkener'!$A$5:$E$114,3,FALSE)</f>
        <v>1128479</v>
      </c>
      <c r="C30" s="64">
        <f>'Øko% Alle køkkener'!F49</f>
        <v>31.28470577987272</v>
      </c>
      <c r="D30" s="64">
        <f>'Øko% Alle køkkener'!G49</f>
        <v>1407.8589999999999</v>
      </c>
      <c r="E30" s="64">
        <f>'Øko% Alle køkkener'!H49</f>
        <v>4500.1509999999998</v>
      </c>
      <c r="F30" s="64">
        <f>'Øko% Alle køkkener'!I49</f>
        <v>184.83</v>
      </c>
      <c r="G30" s="64">
        <f>'Øko% Alle køkkener'!J49</f>
        <v>1597.1769999999999</v>
      </c>
      <c r="H30" s="64">
        <f>'Øko% Alle køkkener'!K49</f>
        <v>1223.029</v>
      </c>
      <c r="I30" s="64">
        <f>'Øko% Alle køkkener'!L49</f>
        <v>2902.9740000000002</v>
      </c>
      <c r="J30" s="64">
        <f>'Øko% Alle køkkener'!M49</f>
        <v>0</v>
      </c>
      <c r="K30" s="64">
        <f>'Øko% Alle køkkener'!N49</f>
        <v>0</v>
      </c>
      <c r="L30" s="64">
        <f>'Øko% Alle køkkener'!O49</f>
        <v>0</v>
      </c>
      <c r="M30" s="64">
        <f>'Øko% Alle køkkener'!P49</f>
        <v>0</v>
      </c>
      <c r="N30" s="64">
        <f>'Øko% Alle køkkener'!Q49</f>
        <v>0</v>
      </c>
      <c r="O30" s="64">
        <f>'Øko% Alle køkkener'!R49</f>
        <v>0</v>
      </c>
    </row>
    <row r="31" spans="1:15" ht="17.45" customHeight="1" x14ac:dyDescent="0.25">
      <c r="A31" s="63" t="str">
        <f>+'Øko% Alle køkkener'!A58</f>
        <v>Krudthuset</v>
      </c>
      <c r="B31" s="65">
        <f>+VLOOKUP(A31,'Øko% Alle køkkener'!$A$5:$E$114,3,FALSE)</f>
        <v>0</v>
      </c>
      <c r="C31" s="64">
        <f>'Øko% Alle køkkener'!F58</f>
        <v>98.774736248184098</v>
      </c>
      <c r="D31" s="64">
        <f>'Øko% Alle køkkener'!G58</f>
        <v>1897.6790000000001</v>
      </c>
      <c r="E31" s="64">
        <f>'Øko% Alle køkkener'!H58</f>
        <v>1921.2190000000001</v>
      </c>
      <c r="F31" s="64">
        <f>'Øko% Alle køkkener'!I58</f>
        <v>0</v>
      </c>
      <c r="G31" s="64">
        <f>'Øko% Alle køkkener'!J58</f>
        <v>0</v>
      </c>
      <c r="H31" s="64">
        <f>'Øko% Alle køkkener'!K58</f>
        <v>1897.6790000000001</v>
      </c>
      <c r="I31" s="64">
        <f>'Øko% Alle køkkener'!L58</f>
        <v>1921.2190000000001</v>
      </c>
      <c r="J31" s="64">
        <f>'Øko% Alle køkkener'!M58</f>
        <v>0</v>
      </c>
      <c r="K31" s="64">
        <f>'Øko% Alle køkkener'!N58</f>
        <v>0</v>
      </c>
      <c r="L31" s="64">
        <f>'Øko% Alle køkkener'!O58</f>
        <v>0</v>
      </c>
      <c r="M31" s="64">
        <f>'Øko% Alle køkkener'!P58</f>
        <v>0</v>
      </c>
      <c r="N31" s="64">
        <f>'Øko% Alle køkkener'!Q58</f>
        <v>0</v>
      </c>
      <c r="O31" s="64">
        <f>'Øko% Alle køkkener'!R58</f>
        <v>0</v>
      </c>
    </row>
    <row r="32" spans="1:15" x14ac:dyDescent="0.25">
      <c r="A32" s="63" t="str">
        <f>'Øko% Alle køkkener'!A61</f>
        <v>Lille Værløse Skole, kantinen</v>
      </c>
      <c r="B32" s="65">
        <f>+VLOOKUP(A32,'Øko% Alle køkkener'!$A$5:$E$114,3,FALSE)</f>
        <v>0</v>
      </c>
      <c r="C32" s="64">
        <f>'Øko% Alle køkkener'!F61</f>
        <v>23.338538140948415</v>
      </c>
      <c r="D32" s="63">
        <f>'Øko% Alle køkkener'!G61</f>
        <v>671.26</v>
      </c>
      <c r="E32" s="63">
        <f>'Øko% Alle køkkener'!H61</f>
        <v>2876.1869999999999</v>
      </c>
      <c r="F32" s="63">
        <f>'Øko% Alle køkkener'!I61</f>
        <v>0</v>
      </c>
      <c r="G32" s="63">
        <f>'Øko% Alle køkkener'!J61</f>
        <v>0</v>
      </c>
      <c r="H32" s="63">
        <f>'Øko% Alle køkkener'!K61</f>
        <v>671.26</v>
      </c>
      <c r="I32" s="63">
        <f>'Øko% Alle køkkener'!L61</f>
        <v>2876.1869999999999</v>
      </c>
      <c r="J32" s="63">
        <f>'Øko% Alle køkkener'!M61</f>
        <v>0</v>
      </c>
      <c r="K32" s="63">
        <f>'Øko% Alle køkkener'!N61</f>
        <v>0</v>
      </c>
      <c r="L32" s="63">
        <f>'Øko% Alle køkkener'!O61</f>
        <v>0</v>
      </c>
      <c r="M32" s="63">
        <f>'Øko% Alle køkkener'!P61</f>
        <v>0</v>
      </c>
      <c r="N32" s="63">
        <f>'Øko% Alle køkkener'!Q61</f>
        <v>0</v>
      </c>
      <c r="O32" s="63">
        <f>'Øko% Alle køkkener'!R61</f>
        <v>0</v>
      </c>
    </row>
    <row r="33" spans="1:15" x14ac:dyDescent="0.25">
      <c r="A33" s="63" t="str">
        <f>'Øko% Alle køkkener'!A66</f>
        <v>Lillestjernen FFO</v>
      </c>
      <c r="B33" s="65" t="str">
        <f>+VLOOKUP(A33,'Øko% Alle køkkener'!$A$5:$E$114,3,FALSE)</f>
        <v>1346990; 2162953</v>
      </c>
      <c r="C33" s="64">
        <f>'Øko% Alle køkkener'!F66</f>
        <v>74.464060945150692</v>
      </c>
      <c r="D33" s="64">
        <f>'Øko% Alle køkkener'!G66</f>
        <v>564.97</v>
      </c>
      <c r="E33" s="64">
        <f>'Øko% Alle køkkener'!H66</f>
        <v>758.71499999999992</v>
      </c>
      <c r="F33" s="64">
        <f>'Øko% Alle køkkener'!I66</f>
        <v>72.099999999999994</v>
      </c>
      <c r="G33" s="64">
        <f>'Øko% Alle køkkener'!J66</f>
        <v>200.304</v>
      </c>
      <c r="H33" s="64">
        <f>'Øko% Alle køkkener'!K66</f>
        <v>492.87</v>
      </c>
      <c r="I33" s="64">
        <f>'Øko% Alle køkkener'!L66</f>
        <v>558.41099999999994</v>
      </c>
      <c r="J33" s="64">
        <f>'Øko% Alle køkkener'!M66</f>
        <v>0</v>
      </c>
      <c r="K33" s="64">
        <f>'Øko% Alle køkkener'!N66</f>
        <v>0</v>
      </c>
      <c r="L33" s="64">
        <f>'Øko% Alle køkkener'!O66</f>
        <v>0</v>
      </c>
      <c r="M33" s="64">
        <f>'Øko% Alle køkkener'!P66</f>
        <v>0</v>
      </c>
      <c r="N33" s="64">
        <f>'Øko% Alle køkkener'!Q66</f>
        <v>0</v>
      </c>
      <c r="O33" s="64">
        <f>'Øko% Alle køkkener'!R66</f>
        <v>0</v>
      </c>
    </row>
    <row r="34" spans="1:15" x14ac:dyDescent="0.25">
      <c r="A34" s="63" t="str">
        <f>'Øko% Alle køkkener'!A68</f>
        <v>Lillevang - Blommehaven</v>
      </c>
      <c r="B34" s="65">
        <f>+VLOOKUP(A34,'Øko% Alle køkkener'!$A$5:$E$114,3,FALSE)</f>
        <v>0</v>
      </c>
      <c r="C34" s="64">
        <f>'Øko% Alle køkkener'!F68</f>
        <v>64.252715367520452</v>
      </c>
      <c r="D34" s="64">
        <f>'Øko% Alle køkkener'!G68</f>
        <v>1078.424</v>
      </c>
      <c r="E34" s="64">
        <f>'Øko% Alle køkkener'!H68</f>
        <v>1678.4099999999999</v>
      </c>
      <c r="F34" s="64">
        <f>'Øko% Alle køkkener'!I68</f>
        <v>0</v>
      </c>
      <c r="G34" s="64">
        <f>'Øko% Alle køkkener'!J68</f>
        <v>0</v>
      </c>
      <c r="H34" s="64">
        <f>'Øko% Alle køkkener'!K68</f>
        <v>1014.284</v>
      </c>
      <c r="I34" s="64">
        <f>'Øko% Alle køkkener'!L68</f>
        <v>1594.08</v>
      </c>
      <c r="J34" s="64">
        <f>'Øko% Alle køkkener'!M68</f>
        <v>0</v>
      </c>
      <c r="K34" s="64">
        <f>'Øko% Alle køkkener'!N68</f>
        <v>0</v>
      </c>
      <c r="L34" s="64">
        <f>'Øko% Alle køkkener'!O68</f>
        <v>64.14</v>
      </c>
      <c r="M34" s="64">
        <f>'Øko% Alle køkkener'!P68</f>
        <v>84.33</v>
      </c>
      <c r="N34" s="64">
        <f>'Øko% Alle køkkener'!Q68</f>
        <v>0</v>
      </c>
      <c r="O34" s="64">
        <f>'Øko% Alle køkkener'!R68</f>
        <v>0</v>
      </c>
    </row>
    <row r="35" spans="1:15" x14ac:dyDescent="0.25">
      <c r="A35" s="63" t="str">
        <f>'Øko% Alle køkkener'!A69</f>
        <v xml:space="preserve">Lillevang - Kornelhaven </v>
      </c>
      <c r="B35" s="65">
        <f>+VLOOKUP(A35,'Øko% Alle køkkener'!$A$5:$E$114,3,FALSE)</f>
        <v>0</v>
      </c>
      <c r="C35" s="64">
        <f>'Øko% Alle køkkener'!F69</f>
        <v>53.985710959285313</v>
      </c>
      <c r="D35" s="64">
        <f>'Øko% Alle køkkener'!G69</f>
        <v>950.57500000000005</v>
      </c>
      <c r="E35" s="64">
        <f>'Øko% Alle køkkener'!H69</f>
        <v>1760.7900000000002</v>
      </c>
      <c r="F35" s="64">
        <f>'Øko% Alle køkkener'!I69</f>
        <v>0</v>
      </c>
      <c r="G35" s="64">
        <f>'Øko% Alle køkkener'!J69</f>
        <v>0</v>
      </c>
      <c r="H35" s="64">
        <f>'Øko% Alle køkkener'!K69</f>
        <v>914.57500000000005</v>
      </c>
      <c r="I35" s="64">
        <f>'Øko% Alle køkkener'!L69</f>
        <v>1724.41</v>
      </c>
      <c r="J35" s="64">
        <f>'Øko% Alle køkkener'!M69</f>
        <v>0</v>
      </c>
      <c r="K35" s="64">
        <f>'Øko% Alle køkkener'!N69</f>
        <v>0</v>
      </c>
      <c r="L35" s="64">
        <f>'Øko% Alle køkkener'!O69</f>
        <v>36</v>
      </c>
      <c r="M35" s="64">
        <f>'Øko% Alle køkkener'!P69</f>
        <v>36.380000000000003</v>
      </c>
      <c r="N35" s="64">
        <f>'Øko% Alle køkkener'!Q69</f>
        <v>0</v>
      </c>
      <c r="O35" s="64">
        <f>'Øko% Alle køkkener'!R69</f>
        <v>0</v>
      </c>
    </row>
    <row r="36" spans="1:15" x14ac:dyDescent="0.25">
      <c r="A36" s="63" t="str">
        <f>'Øko% Alle køkkener'!A70</f>
        <v>Lillevang - Køkken</v>
      </c>
      <c r="B36" s="65">
        <f>+VLOOKUP(A36,'Øko% Alle køkkener'!$A$5:$E$114,3,FALSE)</f>
        <v>0</v>
      </c>
      <c r="C36" s="64">
        <f>'Øko% Alle køkkener'!F70</f>
        <v>65.786687011537126</v>
      </c>
      <c r="D36" s="64">
        <f>'Øko% Alle køkkener'!G70</f>
        <v>10072.374</v>
      </c>
      <c r="E36" s="64">
        <f>'Øko% Alle køkkener'!H70</f>
        <v>15310.656999999999</v>
      </c>
      <c r="F36" s="64">
        <f>'Øko% Alle køkkener'!I70</f>
        <v>0</v>
      </c>
      <c r="G36" s="64">
        <f>'Øko% Alle køkkener'!J70</f>
        <v>0</v>
      </c>
      <c r="H36" s="64">
        <f>'Øko% Alle køkkener'!K70</f>
        <v>10000.134</v>
      </c>
      <c r="I36" s="64">
        <f>'Øko% Alle køkkener'!L70</f>
        <v>15238.416999999999</v>
      </c>
      <c r="J36" s="64">
        <f>'Øko% Alle køkkener'!M70</f>
        <v>0</v>
      </c>
      <c r="K36" s="64">
        <f>'Øko% Alle køkkener'!N70</f>
        <v>0</v>
      </c>
      <c r="L36" s="64">
        <f>'Øko% Alle køkkener'!O70</f>
        <v>72</v>
      </c>
      <c r="M36" s="64">
        <f>'Øko% Alle køkkener'!P70</f>
        <v>72</v>
      </c>
      <c r="N36" s="236">
        <f>'Øko% Alle køkkener'!Q70</f>
        <v>0.24</v>
      </c>
      <c r="O36" s="236">
        <f>'Øko% Alle køkkener'!R70</f>
        <v>0.24</v>
      </c>
    </row>
    <row r="37" spans="1:15" x14ac:dyDescent="0.25">
      <c r="A37" s="63" t="str">
        <f>'Øko% Alle køkkener'!A71</f>
        <v>Lillevang - Magnoliehaven</v>
      </c>
      <c r="B37" s="65">
        <f>+VLOOKUP(A37,'Øko% Alle køkkener'!$A$5:$E$114,3,FALSE)</f>
        <v>0</v>
      </c>
      <c r="C37" s="64">
        <f>'Øko% Alle køkkener'!F71</f>
        <v>51.743600695609722</v>
      </c>
      <c r="D37" s="64">
        <f>'Øko% Alle køkkener'!G71</f>
        <v>814.08</v>
      </c>
      <c r="E37" s="64">
        <f>'Øko% Alle køkkener'!H71</f>
        <v>1573.296</v>
      </c>
      <c r="F37" s="64">
        <f>'Øko% Alle køkkener'!I71</f>
        <v>0</v>
      </c>
      <c r="G37" s="64">
        <f>'Øko% Alle køkkener'!J71</f>
        <v>0</v>
      </c>
      <c r="H37" s="64">
        <f>'Øko% Alle køkkener'!K71</f>
        <v>814.08</v>
      </c>
      <c r="I37" s="64">
        <f>'Øko% Alle køkkener'!L71</f>
        <v>1536.896</v>
      </c>
      <c r="J37" s="64">
        <f>'Øko% Alle køkkener'!M71</f>
        <v>0</v>
      </c>
      <c r="K37" s="64">
        <f>'Øko% Alle køkkener'!N71</f>
        <v>0</v>
      </c>
      <c r="L37" s="64">
        <f>'Øko% Alle køkkener'!O71</f>
        <v>0</v>
      </c>
      <c r="M37" s="64">
        <f>'Øko% Alle køkkener'!P71</f>
        <v>36.4</v>
      </c>
      <c r="N37" s="64">
        <f>'Øko% Alle køkkener'!Q71</f>
        <v>0</v>
      </c>
      <c r="O37" s="64">
        <f>'Øko% Alle køkkener'!R71</f>
        <v>0</v>
      </c>
    </row>
    <row r="38" spans="1:15" x14ac:dyDescent="0.25">
      <c r="A38" s="63" t="str">
        <f>'Øko% Alle køkkener'!A72</f>
        <v>Lillevang - Syrenhaven</v>
      </c>
      <c r="B38" s="65">
        <f>+VLOOKUP(A38,'Øko% Alle køkkener'!$A$5:$E$114,3,FALSE)</f>
        <v>0</v>
      </c>
      <c r="C38" s="64">
        <f>'Øko% Alle køkkener'!F72</f>
        <v>42.853119318837209</v>
      </c>
      <c r="D38" s="64">
        <f>'Øko% Alle køkkener'!G72</f>
        <v>605.56299999999999</v>
      </c>
      <c r="E38" s="64">
        <f>'Øko% Alle køkkener'!H72</f>
        <v>1413.1129999999998</v>
      </c>
      <c r="F38" s="64">
        <f>'Øko% Alle køkkener'!I72</f>
        <v>0</v>
      </c>
      <c r="G38" s="64">
        <f>'Øko% Alle køkkener'!J72</f>
        <v>0</v>
      </c>
      <c r="H38" s="64">
        <f>'Øko% Alle køkkener'!K72</f>
        <v>545.56299999999999</v>
      </c>
      <c r="I38" s="64">
        <f>'Øko% Alle køkkener'!L72</f>
        <v>1352.5229999999999</v>
      </c>
      <c r="J38" s="64">
        <f>'Øko% Alle køkkener'!M72</f>
        <v>0</v>
      </c>
      <c r="K38" s="64">
        <f>'Øko% Alle køkkener'!N72</f>
        <v>0</v>
      </c>
      <c r="L38" s="64">
        <f>'Øko% Alle køkkener'!O72</f>
        <v>60</v>
      </c>
      <c r="M38" s="64">
        <f>'Øko% Alle køkkener'!P72</f>
        <v>60.59</v>
      </c>
      <c r="N38" s="64">
        <f>'Øko% Alle køkkener'!Q72</f>
        <v>0</v>
      </c>
      <c r="O38" s="64">
        <f>'Øko% Alle køkkener'!R72</f>
        <v>0</v>
      </c>
    </row>
    <row r="39" spans="1:15" x14ac:dyDescent="0.25">
      <c r="A39" s="63" t="str">
        <f>'Øko% Alle køkkener'!A74</f>
        <v>Lyngholmskolen, kantinen</v>
      </c>
      <c r="B39" s="65">
        <f>+VLOOKUP(A39,'Øko% Alle køkkener'!$A$5:$E$114,3,FALSE)</f>
        <v>0</v>
      </c>
      <c r="C39" s="64">
        <f>'Øko% Alle køkkener'!F74</f>
        <v>73.311278918591597</v>
      </c>
      <c r="D39" s="64">
        <f>'Øko% Alle køkkener'!G74</f>
        <v>823.27099999999996</v>
      </c>
      <c r="E39" s="64">
        <f>'Øko% Alle køkkener'!H74</f>
        <v>1122.98</v>
      </c>
      <c r="F39" s="64">
        <f>'Øko% Alle køkkener'!I74</f>
        <v>0</v>
      </c>
      <c r="G39" s="64">
        <f>'Øko% Alle køkkener'!J74</f>
        <v>0</v>
      </c>
      <c r="H39" s="64">
        <f>'Øko% Alle køkkener'!K74</f>
        <v>823.27099999999996</v>
      </c>
      <c r="I39" s="64">
        <f>'Øko% Alle køkkener'!L74</f>
        <v>1122.98</v>
      </c>
      <c r="J39" s="64">
        <f>'Øko% Alle køkkener'!M74</f>
        <v>0</v>
      </c>
      <c r="K39" s="64">
        <f>'Øko% Alle køkkener'!N74</f>
        <v>0</v>
      </c>
      <c r="L39" s="64">
        <f>'Øko% Alle køkkener'!O74</f>
        <v>0</v>
      </c>
      <c r="M39" s="64">
        <f>'Øko% Alle køkkener'!P74</f>
        <v>0</v>
      </c>
      <c r="N39" s="64">
        <f>'Øko% Alle køkkener'!Q74</f>
        <v>0</v>
      </c>
      <c r="O39" s="64">
        <f>'Øko% Alle køkkener'!R74</f>
        <v>0</v>
      </c>
    </row>
    <row r="40" spans="1:15" x14ac:dyDescent="0.25">
      <c r="A40" s="63" t="str">
        <f>'Øko% Alle køkkener'!A77</f>
        <v>Lynghuset</v>
      </c>
      <c r="B40" s="65">
        <f>+VLOOKUP(A40,'Øko% Alle køkkener'!$A$5:$E$114,3,FALSE)</f>
        <v>1043650</v>
      </c>
      <c r="C40" s="64">
        <f>'Øko% Alle køkkener'!F77</f>
        <v>76.349360721542212</v>
      </c>
      <c r="D40" s="64">
        <f>'Øko% Alle køkkener'!G77</f>
        <v>1232.5230000000001</v>
      </c>
      <c r="E40" s="64">
        <f>'Øko% Alle køkkener'!H77</f>
        <v>1614.32</v>
      </c>
      <c r="F40" s="64">
        <f>'Øko% Alle køkkener'!I77</f>
        <v>1049.8630000000001</v>
      </c>
      <c r="G40" s="64">
        <f>'Øko% Alle køkkener'!J77</f>
        <v>1404.08</v>
      </c>
      <c r="H40" s="64">
        <f>'Øko% Alle køkkener'!K77</f>
        <v>0</v>
      </c>
      <c r="I40" s="64">
        <f>'Øko% Alle køkkener'!L77</f>
        <v>0</v>
      </c>
      <c r="J40" s="64">
        <f>'Øko% Alle køkkener'!M77</f>
        <v>0</v>
      </c>
      <c r="K40" s="64">
        <f>'Øko% Alle køkkener'!N77</f>
        <v>0</v>
      </c>
      <c r="L40" s="64">
        <f>'Øko% Alle køkkener'!O77</f>
        <v>12.8</v>
      </c>
      <c r="M40" s="64">
        <f>'Øko% Alle køkkener'!P77</f>
        <v>13.02</v>
      </c>
      <c r="N40" s="64">
        <f>'Øko% Alle køkkener'!Q77</f>
        <v>169.86</v>
      </c>
      <c r="O40" s="64">
        <f>'Øko% Alle køkkener'!R77</f>
        <v>197.22000000000003</v>
      </c>
    </row>
    <row r="41" spans="1:15" x14ac:dyDescent="0.25">
      <c r="A41" s="63" t="str">
        <f>'Øko% Alle køkkener'!A79</f>
        <v>Nordvænget Vuggestue</v>
      </c>
      <c r="B41" s="65">
        <f>+VLOOKUP(A41,'Øko% Alle køkkener'!$A$5:$E$114,3,FALSE)</f>
        <v>0</v>
      </c>
      <c r="C41" s="64">
        <f>'Øko% Alle køkkener'!F79</f>
        <v>98.678387560207383</v>
      </c>
      <c r="D41" s="64">
        <f>'Øko% Alle køkkener'!G79</f>
        <v>1195.837</v>
      </c>
      <c r="E41" s="64">
        <f>'Øko% Alle køkkener'!H79</f>
        <v>1211.8530000000001</v>
      </c>
      <c r="F41" s="64">
        <f>'Øko% Alle køkkener'!I79</f>
        <v>0</v>
      </c>
      <c r="G41" s="64">
        <f>'Øko% Alle køkkener'!J79</f>
        <v>0</v>
      </c>
      <c r="H41" s="64">
        <f>'Øko% Alle køkkener'!K79</f>
        <v>1183.837</v>
      </c>
      <c r="I41" s="64">
        <f>'Øko% Alle køkkener'!L79</f>
        <v>1198.0830000000001</v>
      </c>
      <c r="J41" s="64">
        <f>'Øko% Alle køkkener'!M79</f>
        <v>0</v>
      </c>
      <c r="K41" s="64">
        <f>'Øko% Alle køkkener'!N79</f>
        <v>0</v>
      </c>
      <c r="L41" s="64">
        <f>'Øko% Alle køkkener'!O79</f>
        <v>12</v>
      </c>
      <c r="M41" s="64">
        <f>'Øko% Alle køkkener'!P79</f>
        <v>13.77</v>
      </c>
      <c r="N41" s="64">
        <f>'Øko% Alle køkkener'!Q79</f>
        <v>0</v>
      </c>
      <c r="O41" s="64">
        <f>'Øko% Alle køkkener'!R79</f>
        <v>0</v>
      </c>
    </row>
    <row r="42" spans="1:15" x14ac:dyDescent="0.25">
      <c r="A42" s="63" t="str">
        <f>'Øko% Alle køkkener'!A80</f>
        <v>Paletten (Valhalla)</v>
      </c>
      <c r="B42" s="65">
        <f>+VLOOKUP(A42,'Øko% Alle køkkener'!$A$5:$E$114,3,FALSE)</f>
        <v>0</v>
      </c>
      <c r="C42" s="64">
        <f>'Øko% Alle køkkener'!F80</f>
        <v>85.261916204745717</v>
      </c>
      <c r="D42" s="64">
        <f>'Øko% Alle køkkener'!G80</f>
        <v>1635.6969999999999</v>
      </c>
      <c r="E42" s="64">
        <f>'Øko% Alle køkkener'!H80</f>
        <v>1918.4380000000001</v>
      </c>
      <c r="F42" s="64">
        <f>'Øko% Alle køkkener'!I80</f>
        <v>0</v>
      </c>
      <c r="G42" s="64">
        <f>'Øko% Alle køkkener'!J80</f>
        <v>0</v>
      </c>
      <c r="H42" s="64">
        <f>'Øko% Alle køkkener'!K80</f>
        <v>1635.6969999999999</v>
      </c>
      <c r="I42" s="64">
        <f>'Øko% Alle køkkener'!L80</f>
        <v>1908.4380000000001</v>
      </c>
      <c r="J42" s="64">
        <f>'Øko% Alle køkkener'!M80</f>
        <v>0</v>
      </c>
      <c r="K42" s="64">
        <f>'Øko% Alle køkkener'!N80</f>
        <v>0</v>
      </c>
      <c r="L42" s="64">
        <f>'Øko% Alle køkkener'!O80</f>
        <v>0</v>
      </c>
      <c r="M42" s="64">
        <f>'Øko% Alle køkkener'!P80</f>
        <v>10</v>
      </c>
      <c r="N42" s="64">
        <f>'Øko% Alle køkkener'!Q80</f>
        <v>0</v>
      </c>
      <c r="O42" s="64">
        <f>'Øko% Alle køkkener'!R80</f>
        <v>0</v>
      </c>
    </row>
    <row r="43" spans="1:15" x14ac:dyDescent="0.25">
      <c r="A43" s="63" t="str">
        <f>'Øko% Alle køkkener'!A81</f>
        <v>Plejecenteret Solbjerghaven</v>
      </c>
      <c r="B43" s="65" t="str">
        <f>+VLOOKUP(A43,'Øko% Alle køkkener'!$A$5:$E$114,3,FALSE)</f>
        <v>2165538; 2172346; 2174467</v>
      </c>
      <c r="C43" s="64">
        <f>'Øko% Alle køkkener'!F81</f>
        <v>62.815588250395514</v>
      </c>
      <c r="D43" s="63">
        <f>'Øko% Alle køkkener'!G81</f>
        <v>648.40700000000004</v>
      </c>
      <c r="E43" s="63">
        <f>'Øko% Alle køkkener'!H81</f>
        <v>1032.2389999999998</v>
      </c>
      <c r="F43" s="63">
        <f>'Øko% Alle køkkener'!I81</f>
        <v>622.80700000000002</v>
      </c>
      <c r="G43" s="63">
        <f>'Øko% Alle køkkener'!J81</f>
        <v>1006.6389999999999</v>
      </c>
      <c r="H43" s="63">
        <f>'Øko% Alle køkkener'!K81</f>
        <v>0</v>
      </c>
      <c r="I43" s="63">
        <f>'Øko% Alle køkkener'!L81</f>
        <v>0</v>
      </c>
      <c r="J43" s="63">
        <f>'Øko% Alle køkkener'!M81</f>
        <v>0</v>
      </c>
      <c r="K43" s="63">
        <f>'Øko% Alle køkkener'!N81</f>
        <v>0</v>
      </c>
      <c r="L43" s="63">
        <f>'Øko% Alle køkkener'!O81</f>
        <v>25.6</v>
      </c>
      <c r="M43" s="63">
        <f>'Øko% Alle køkkener'!P81</f>
        <v>25.6</v>
      </c>
      <c r="N43" s="63">
        <f>'Øko% Alle køkkener'!Q81</f>
        <v>0</v>
      </c>
      <c r="O43" s="63">
        <f>'Øko% Alle køkkener'!R81</f>
        <v>0</v>
      </c>
    </row>
    <row r="44" spans="1:15" x14ac:dyDescent="0.25">
      <c r="A44" s="63" t="str">
        <f>'Øko% Alle køkkener'!A82</f>
        <v>Ryet Børnehus</v>
      </c>
      <c r="B44" s="65">
        <f>+VLOOKUP(A44,'Øko% Alle køkkener'!$A$5:$E$114,3,FALSE)</f>
        <v>2163076</v>
      </c>
      <c r="C44" s="64">
        <f>'Øko% Alle køkkener'!F82</f>
        <v>92.302926136768278</v>
      </c>
      <c r="D44" s="64">
        <f>'Øko% Alle køkkener'!G82</f>
        <v>777.63</v>
      </c>
      <c r="E44" s="64">
        <f>'Øko% Alle køkkener'!H82</f>
        <v>842.47600000000011</v>
      </c>
      <c r="F44" s="64">
        <f>'Øko% Alle køkkener'!I82</f>
        <v>167.00399999999999</v>
      </c>
      <c r="G44" s="64">
        <f>'Øko% Alle køkkener'!J82</f>
        <v>176.20400000000001</v>
      </c>
      <c r="H44" s="64">
        <f>'Øko% Alle køkkener'!K82</f>
        <v>604.62599999999998</v>
      </c>
      <c r="I44" s="64">
        <f>'Øko% Alle køkkener'!L82</f>
        <v>660.27200000000005</v>
      </c>
      <c r="J44" s="64">
        <f>'Øko% Alle køkkener'!M82</f>
        <v>0</v>
      </c>
      <c r="K44" s="64">
        <f>'Øko% Alle køkkener'!N82</f>
        <v>0</v>
      </c>
      <c r="L44" s="64">
        <f>'Øko% Alle køkkener'!O82</f>
        <v>6</v>
      </c>
      <c r="M44" s="64">
        <f>'Øko% Alle køkkener'!P82</f>
        <v>6</v>
      </c>
      <c r="N44" s="64">
        <f>'Øko% Alle køkkener'!Q82</f>
        <v>0</v>
      </c>
      <c r="O44" s="64">
        <f>'Øko% Alle køkkener'!R82</f>
        <v>0</v>
      </c>
    </row>
    <row r="45" spans="1:15" x14ac:dyDescent="0.25">
      <c r="A45" s="63" t="str">
        <f>'Øko% Alle køkkener'!A85</f>
        <v>Rådhuset Furesø Kommune + frugtordning</v>
      </c>
      <c r="B45" s="65">
        <f>+VLOOKUP(A45,'Øko% Alle køkkener'!$A$5:$E$114,3,FALSE)</f>
        <v>0</v>
      </c>
      <c r="C45" s="64">
        <f>'Øko% Alle køkkener'!F85</f>
        <v>78.066562521831017</v>
      </c>
      <c r="D45" s="63">
        <f>'Øko% Alle køkkener'!G85</f>
        <v>9453.905999999999</v>
      </c>
      <c r="E45" s="63">
        <f>'Øko% Alle køkkener'!H85</f>
        <v>12110.057999999999</v>
      </c>
      <c r="F45" s="63">
        <f>'Øko% Alle køkkener'!I85</f>
        <v>0</v>
      </c>
      <c r="G45" s="63">
        <f>'Øko% Alle køkkener'!J85</f>
        <v>0</v>
      </c>
      <c r="H45" s="63">
        <f>'Øko% Alle køkkener'!K85</f>
        <v>9121.5859999999993</v>
      </c>
      <c r="I45" s="63">
        <f>'Øko% Alle køkkener'!L85</f>
        <v>11473.982</v>
      </c>
      <c r="J45" s="63">
        <f>'Øko% Alle køkkener'!M85</f>
        <v>0</v>
      </c>
      <c r="K45" s="63">
        <f>'Øko% Alle køkkener'!N85</f>
        <v>185.83600000000001</v>
      </c>
      <c r="L45" s="63">
        <f>'Øko% Alle køkkener'!O85</f>
        <v>332.32</v>
      </c>
      <c r="M45" s="63">
        <f>'Øko% Alle køkkener'!P85</f>
        <v>450.24</v>
      </c>
      <c r="N45" s="63">
        <f>'Øko% Alle køkkener'!Q85</f>
        <v>0</v>
      </c>
      <c r="O45" s="63">
        <f>'Øko% Alle køkkener'!R85</f>
        <v>0</v>
      </c>
    </row>
    <row r="46" spans="1:15" x14ac:dyDescent="0.25">
      <c r="A46" s="63" t="str">
        <f>'Øko% Alle køkkener'!A88</f>
        <v>Skovgården</v>
      </c>
      <c r="B46" s="65">
        <f>+VLOOKUP(A46,'Øko% Alle køkkener'!$A$5:$E$114,3,FALSE)</f>
        <v>0</v>
      </c>
      <c r="C46" s="64">
        <f>'Øko% Alle køkkener'!F88</f>
        <v>62.198810031267151</v>
      </c>
      <c r="D46" s="64">
        <f>'Øko% Alle køkkener'!G88</f>
        <v>801.07899999999995</v>
      </c>
      <c r="E46" s="64">
        <f>'Øko% Alle køkkener'!H88</f>
        <v>1287.933</v>
      </c>
      <c r="F46" s="64">
        <f>'Øko% Alle køkkener'!I88</f>
        <v>0</v>
      </c>
      <c r="G46" s="64">
        <f>'Øko% Alle køkkener'!J88</f>
        <v>0</v>
      </c>
      <c r="H46" s="64">
        <f>'Øko% Alle køkkener'!K88</f>
        <v>801.07899999999995</v>
      </c>
      <c r="I46" s="64">
        <f>'Øko% Alle køkkener'!L88</f>
        <v>1287.933</v>
      </c>
      <c r="J46" s="64">
        <f>'Øko% Alle køkkener'!M88</f>
        <v>0</v>
      </c>
      <c r="K46" s="64">
        <f>'Øko% Alle køkkener'!N88</f>
        <v>0</v>
      </c>
      <c r="L46" s="64">
        <f>'Øko% Alle køkkener'!O88</f>
        <v>0</v>
      </c>
      <c r="M46" s="64">
        <f>'Øko% Alle køkkener'!P88</f>
        <v>0</v>
      </c>
      <c r="N46" s="64">
        <f>'Øko% Alle køkkener'!Q88</f>
        <v>0</v>
      </c>
      <c r="O46" s="64">
        <f>'Øko% Alle køkkener'!R88</f>
        <v>0</v>
      </c>
    </row>
    <row r="47" spans="1:15" x14ac:dyDescent="0.25">
      <c r="A47" s="63" t="str">
        <f>'Øko% Alle køkkener'!A90</f>
        <v>Solstrålen</v>
      </c>
      <c r="B47" s="65">
        <f>+VLOOKUP(A47,'Øko% Alle køkkener'!$A$5:$E$114,3,FALSE)</f>
        <v>0</v>
      </c>
      <c r="C47" s="64">
        <f>'Øko% Alle køkkener'!F90</f>
        <v>94.42558672795596</v>
      </c>
      <c r="D47" s="64">
        <f>'Øko% Alle køkkener'!G90</f>
        <v>1683.8320000000001</v>
      </c>
      <c r="E47" s="64">
        <f>'Øko% Alle køkkener'!H90</f>
        <v>1783.2370000000001</v>
      </c>
      <c r="F47" s="64">
        <f>'Øko% Alle køkkener'!I90</f>
        <v>0</v>
      </c>
      <c r="G47" s="64">
        <f>'Øko% Alle køkkener'!J90</f>
        <v>0</v>
      </c>
      <c r="H47" s="64">
        <f>'Øko% Alle køkkener'!K90</f>
        <v>1667.8320000000001</v>
      </c>
      <c r="I47" s="64">
        <f>'Øko% Alle køkkener'!L90</f>
        <v>1767.2370000000001</v>
      </c>
      <c r="J47" s="64">
        <f>'Øko% Alle køkkener'!M90</f>
        <v>0</v>
      </c>
      <c r="K47" s="64">
        <f>'Øko% Alle køkkener'!N90</f>
        <v>0</v>
      </c>
      <c r="L47" s="64">
        <f>'Øko% Alle køkkener'!O90</f>
        <v>16</v>
      </c>
      <c r="M47" s="64">
        <f>'Øko% Alle køkkener'!P90</f>
        <v>16</v>
      </c>
      <c r="N47" s="64">
        <f>'Øko% Alle køkkener'!Q90</f>
        <v>0</v>
      </c>
      <c r="O47" s="64">
        <f>'Øko% Alle køkkener'!R90</f>
        <v>0</v>
      </c>
    </row>
    <row r="48" spans="1:15" x14ac:dyDescent="0.25">
      <c r="A48" s="63" t="str">
        <f>'Øko% Alle køkkener'!A95</f>
        <v>Stavnsholt Børnehus, integr.</v>
      </c>
      <c r="B48" s="65">
        <f>+VLOOKUP(A48,'Øko% Alle køkkener'!$A$5:$E$114,3,FALSE)</f>
        <v>1232086</v>
      </c>
      <c r="C48" s="64">
        <f>'Øko% Alle køkkener'!F95</f>
        <v>92.206521909733567</v>
      </c>
      <c r="D48" s="63">
        <f>'Øko% Alle køkkener'!G95</f>
        <v>2761.116</v>
      </c>
      <c r="E48" s="63">
        <f>'Øko% Alle køkkener'!H95</f>
        <v>2994.491</v>
      </c>
      <c r="F48" s="63">
        <f>'Øko% Alle køkkener'!I95</f>
        <v>0</v>
      </c>
      <c r="G48" s="63">
        <f>'Øko% Alle køkkener'!J95</f>
        <v>0</v>
      </c>
      <c r="H48" s="63">
        <f>'Øko% Alle køkkener'!K60</f>
        <v>0</v>
      </c>
      <c r="I48" s="63">
        <f>'Øko% Alle køkkener'!L60</f>
        <v>0</v>
      </c>
      <c r="J48" s="63">
        <f>'Øko% Alle køkkener'!M60</f>
        <v>0</v>
      </c>
      <c r="K48" s="63">
        <f>'Øko% Alle køkkener'!N60</f>
        <v>0</v>
      </c>
      <c r="L48" s="63">
        <f>'Øko% Alle køkkener'!O60</f>
        <v>0</v>
      </c>
      <c r="M48" s="63">
        <f>'Øko% Alle køkkener'!P60</f>
        <v>0</v>
      </c>
      <c r="N48" s="63">
        <f>'Øko% Alle køkkener'!Q60</f>
        <v>0</v>
      </c>
      <c r="O48" s="63">
        <f>'Øko% Alle køkkener'!R60</f>
        <v>0</v>
      </c>
    </row>
    <row r="49" spans="1:16" x14ac:dyDescent="0.25">
      <c r="A49" s="63" t="str">
        <f>'Øko% Alle køkkener'!A97</f>
        <v>Stavnsholtskolen, kantinen. Har skolehaver</v>
      </c>
      <c r="B49" s="65">
        <f>+VLOOKUP(A49,'Øko% Alle køkkener'!$A$5:$E$114,3,FALSE)</f>
        <v>0</v>
      </c>
      <c r="C49" s="64">
        <f>'Øko% Alle køkkener'!F97</f>
        <v>94.9190338543591</v>
      </c>
      <c r="D49" s="64">
        <f>'Øko% Alle køkkener'!G97</f>
        <v>860.66600000000005</v>
      </c>
      <c r="E49" s="64">
        <f>'Øko% Alle køkkener'!H97</f>
        <v>906.73699999999997</v>
      </c>
      <c r="F49" s="64">
        <f>'Øko% Alle køkkener'!I97</f>
        <v>0</v>
      </c>
      <c r="G49" s="64">
        <f>'Øko% Alle køkkener'!J97</f>
        <v>0</v>
      </c>
      <c r="H49" s="64">
        <f>'Øko% Alle køkkener'!K97</f>
        <v>860.66600000000005</v>
      </c>
      <c r="I49" s="64">
        <f>'Øko% Alle køkkener'!L97</f>
        <v>906.73699999999997</v>
      </c>
      <c r="J49" s="64">
        <f>'Øko% Alle køkkener'!M97</f>
        <v>0</v>
      </c>
      <c r="K49" s="64">
        <f>'Øko% Alle køkkener'!N97</f>
        <v>0</v>
      </c>
      <c r="L49" s="64">
        <f>'Øko% Alle køkkener'!O97</f>
        <v>0</v>
      </c>
      <c r="M49" s="64">
        <f>'Øko% Alle køkkener'!P97</f>
        <v>0</v>
      </c>
      <c r="N49" s="64">
        <f>'Øko% Alle køkkener'!Q97</f>
        <v>0</v>
      </c>
      <c r="O49" s="64">
        <f>'Øko% Alle køkkener'!R97</f>
        <v>0</v>
      </c>
    </row>
    <row r="50" spans="1:16" x14ac:dyDescent="0.25">
      <c r="A50" s="63" t="str">
        <f>'Øko% Alle køkkener'!A100</f>
        <v>Svanepunktet Plejecenter, Svane</v>
      </c>
      <c r="B50" s="65">
        <f>+VLOOKUP(A50,'Øko% Alle køkkener'!$A$5:$E$114,3,FALSE)</f>
        <v>0</v>
      </c>
      <c r="C50" s="64">
        <f>'Øko% Alle køkkener'!F100</f>
        <v>55.328455594438751</v>
      </c>
      <c r="D50" s="64">
        <f>'Øko% Alle køkkener'!G100</f>
        <v>1201.9100000000001</v>
      </c>
      <c r="E50" s="64">
        <f>'Øko% Alle køkkener'!H100</f>
        <v>2172.3180000000002</v>
      </c>
      <c r="F50" s="64">
        <f>'Øko% Alle køkkener'!I100</f>
        <v>0</v>
      </c>
      <c r="G50" s="64">
        <f>'Øko% Alle køkkener'!J100</f>
        <v>0</v>
      </c>
      <c r="H50" s="64">
        <f>'Øko% Alle køkkener'!K100</f>
        <v>1201.9100000000001</v>
      </c>
      <c r="I50" s="64">
        <f>'Øko% Alle køkkener'!L100</f>
        <v>2112.3180000000002</v>
      </c>
      <c r="J50" s="64">
        <f>'Øko% Alle køkkener'!M100</f>
        <v>0</v>
      </c>
      <c r="K50" s="64">
        <f>'Øko% Alle køkkener'!N100</f>
        <v>0</v>
      </c>
      <c r="L50" s="64">
        <f>'Øko% Alle køkkener'!O100</f>
        <v>0</v>
      </c>
      <c r="M50" s="64">
        <f>'Øko% Alle køkkener'!P100</f>
        <v>60</v>
      </c>
      <c r="N50" s="64">
        <f>'Øko% Alle køkkener'!Q100</f>
        <v>0</v>
      </c>
      <c r="O50" s="64">
        <f>'Øko% Alle køkkener'!R100</f>
        <v>0</v>
      </c>
    </row>
    <row r="51" spans="1:16" x14ac:dyDescent="0.25">
      <c r="A51" s="63" t="str">
        <f>'Øko% Alle køkkener'!A102</f>
        <v>Svanepunktet, Rehab</v>
      </c>
      <c r="B51" s="65">
        <f>+VLOOKUP(A51,'Øko% Alle køkkener'!$A$5:$E$114,3,FALSE)</f>
        <v>0</v>
      </c>
      <c r="C51" s="64">
        <f>'Øko% Alle køkkener'!F102</f>
        <v>62.863363145316846</v>
      </c>
      <c r="D51" s="64">
        <f>'Øko% Alle køkkener'!G102</f>
        <v>1593.0230000000001</v>
      </c>
      <c r="E51" s="64">
        <f>'Øko% Alle køkkener'!H102</f>
        <v>2534.1040000000003</v>
      </c>
      <c r="F51" s="64">
        <f>'Øko% Alle køkkener'!I102</f>
        <v>0</v>
      </c>
      <c r="G51" s="64">
        <f>'Øko% Alle køkkener'!J102</f>
        <v>0</v>
      </c>
      <c r="H51" s="64">
        <f>'Øko% Alle køkkener'!K102</f>
        <v>1519.1030000000001</v>
      </c>
      <c r="I51" s="64">
        <f>'Øko% Alle køkkener'!L102</f>
        <v>2460.1840000000002</v>
      </c>
      <c r="J51" s="64">
        <f>'Øko% Alle køkkener'!M102</f>
        <v>0</v>
      </c>
      <c r="K51" s="64">
        <f>'Øko% Alle køkkener'!N102</f>
        <v>0</v>
      </c>
      <c r="L51" s="64">
        <f>'Øko% Alle køkkener'!O102</f>
        <v>73.92</v>
      </c>
      <c r="M51" s="64">
        <f>'Øko% Alle køkkener'!P102</f>
        <v>73.92</v>
      </c>
      <c r="N51" s="64">
        <f>'Øko% Alle køkkener'!Q102</f>
        <v>0</v>
      </c>
      <c r="O51" s="64">
        <f>'Øko% Alle køkkener'!R102</f>
        <v>0</v>
      </c>
    </row>
    <row r="52" spans="1:16" x14ac:dyDescent="0.25">
      <c r="A52" s="63" t="str">
        <f>'Øko% Alle køkkener'!A103</f>
        <v>Syvstjerneklubben &amp; kantine</v>
      </c>
      <c r="B52" s="65">
        <f>+VLOOKUP(A52,'Øko% Alle køkkener'!$A$5:$E$114,3,FALSE)</f>
        <v>0</v>
      </c>
      <c r="C52" s="64">
        <f>'Øko% Alle køkkener'!F103</f>
        <v>68.721098382788014</v>
      </c>
      <c r="D52" s="63">
        <f>'Øko% Alle køkkener'!G103</f>
        <v>1316.8330000000001</v>
      </c>
      <c r="E52" s="63">
        <f>'Øko% Alle køkkener'!H103</f>
        <v>1916.1990000000001</v>
      </c>
      <c r="F52" s="63">
        <f>'Øko% Alle køkkener'!I103</f>
        <v>0</v>
      </c>
      <c r="G52" s="63">
        <f>'Øko% Alle køkkener'!J103</f>
        <v>0</v>
      </c>
      <c r="H52" s="63">
        <f>'Øko% Alle køkkener'!K103</f>
        <v>1316.8330000000001</v>
      </c>
      <c r="I52" s="63">
        <f>'Øko% Alle køkkener'!L103</f>
        <v>1916.1990000000001</v>
      </c>
      <c r="J52" s="63">
        <f>'Øko% Alle køkkener'!M103</f>
        <v>0</v>
      </c>
      <c r="K52" s="63">
        <f>'Øko% Alle køkkener'!N103</f>
        <v>0</v>
      </c>
      <c r="L52" s="63">
        <f>'Øko% Alle køkkener'!O103</f>
        <v>0</v>
      </c>
      <c r="M52" s="63">
        <f>'Øko% Alle køkkener'!P103</f>
        <v>0</v>
      </c>
      <c r="N52" s="63">
        <f>'Øko% Alle køkkener'!Q103</f>
        <v>0</v>
      </c>
      <c r="O52" s="63">
        <f>'Øko% Alle køkkener'!R103</f>
        <v>0</v>
      </c>
    </row>
    <row r="53" spans="1:16" x14ac:dyDescent="0.25">
      <c r="A53" s="63" t="str">
        <f>'Øko% Alle køkkener'!A109</f>
        <v>Søndersø FFO 2, Solbjerggaard</v>
      </c>
      <c r="B53" s="65">
        <f>+VLOOKUP(A53,'Øko% Alle køkkener'!$A$5:$E$114,3,FALSE)</f>
        <v>2167011</v>
      </c>
      <c r="C53" s="64">
        <f>'Øko% Alle køkkener'!F109</f>
        <v>2.1285789121913332</v>
      </c>
      <c r="D53" s="64">
        <f>'Øko% Alle køkkener'!G109</f>
        <v>29.459</v>
      </c>
      <c r="E53" s="64">
        <f>'Øko% Alle køkkener'!H109</f>
        <v>1383.9749999999999</v>
      </c>
      <c r="F53" s="64">
        <f>'Øko% Alle køkkener'!I109</f>
        <v>29.459</v>
      </c>
      <c r="G53" s="64">
        <f>'Øko% Alle køkkener'!J109</f>
        <v>1383.9749999999999</v>
      </c>
      <c r="H53" s="64">
        <f>'Øko% Alle køkkener'!K109</f>
        <v>0</v>
      </c>
      <c r="I53" s="64">
        <f>'Øko% Alle køkkener'!L109</f>
        <v>0</v>
      </c>
      <c r="J53" s="64">
        <f>'Øko% Alle køkkener'!M109</f>
        <v>0</v>
      </c>
      <c r="K53" s="64">
        <f>'Øko% Alle køkkener'!N109</f>
        <v>0</v>
      </c>
      <c r="L53" s="64">
        <f>'Øko% Alle køkkener'!O109</f>
        <v>0</v>
      </c>
      <c r="M53" s="64">
        <f>'Øko% Alle køkkener'!P109</f>
        <v>0</v>
      </c>
      <c r="N53" s="64">
        <f>'Øko% Alle køkkener'!Q109</f>
        <v>0</v>
      </c>
      <c r="O53" s="64">
        <f>'Øko% Alle køkkener'!R109</f>
        <v>0</v>
      </c>
    </row>
    <row r="54" spans="1:16" x14ac:dyDescent="0.25">
      <c r="A54" s="63" t="str">
        <f>'Øko% Alle køkkener'!A113</f>
        <v>Værløse Svømmehal</v>
      </c>
      <c r="B54" s="65">
        <f>+VLOOKUP(A54,'Øko% Alle køkkener'!$A$5:$E$114,3,FALSE)</f>
        <v>0</v>
      </c>
      <c r="C54" s="64">
        <f>'Øko% Alle køkkener'!F113</f>
        <v>76.976538916970938</v>
      </c>
      <c r="D54" s="63">
        <f>'Øko% Alle køkkener'!G113</f>
        <v>1557.5710000000001</v>
      </c>
      <c r="E54" s="63">
        <f>'Øko% Alle køkkener'!H113</f>
        <v>2023.4360000000001</v>
      </c>
      <c r="F54" s="63">
        <f>'Øko% Alle køkkener'!I113</f>
        <v>0</v>
      </c>
      <c r="G54" s="63">
        <f>'Øko% Alle køkkener'!J113</f>
        <v>0</v>
      </c>
      <c r="H54" s="63">
        <f>'Øko% Alle køkkener'!K34</f>
        <v>636.57899999999995</v>
      </c>
      <c r="I54" s="63">
        <f>'Øko% Alle køkkener'!L34</f>
        <v>816.70500000000004</v>
      </c>
      <c r="J54" s="63">
        <f>'Øko% Alle køkkener'!M113</f>
        <v>0</v>
      </c>
      <c r="K54" s="63">
        <f>'Øko% Alle køkkener'!N113</f>
        <v>0</v>
      </c>
      <c r="L54" s="63">
        <f>'Øko% Alle køkkener'!O113</f>
        <v>34</v>
      </c>
      <c r="M54" s="63">
        <f>'Øko% Alle køkkener'!P113</f>
        <v>39.4</v>
      </c>
      <c r="N54" s="63">
        <f>'Øko% Alle køkkener'!Q113</f>
        <v>367.54500000000002</v>
      </c>
      <c r="O54" s="63">
        <f>'Øko% Alle køkkener'!R113</f>
        <v>56.180000000000007</v>
      </c>
    </row>
    <row r="55" spans="1:16" ht="15.75" thickBot="1" x14ac:dyDescent="0.3">
      <c r="A55" s="63" t="str">
        <f>'Øko% Alle køkkener'!A114</f>
        <v>Åkanden</v>
      </c>
      <c r="B55" s="65">
        <f>+VLOOKUP(A55,'Øko% Alle køkkener'!$A$5:$E$114,3,FALSE)</f>
        <v>0</v>
      </c>
      <c r="C55" s="64">
        <f>'Øko% Alle køkkener'!F114</f>
        <v>95.963724221111704</v>
      </c>
      <c r="D55" s="63">
        <f>'Øko% Alle køkkener'!G114</f>
        <v>1998.6479999999999</v>
      </c>
      <c r="E55" s="63">
        <f>'Øko% Alle køkkener'!H114</f>
        <v>2082.712</v>
      </c>
      <c r="F55" s="63">
        <f>'Øko% Alle køkkener'!I114</f>
        <v>0</v>
      </c>
      <c r="G55" s="63">
        <f>'Øko% Alle køkkener'!J114</f>
        <v>0</v>
      </c>
      <c r="H55" s="63">
        <f>'Øko% Alle køkkener'!K114</f>
        <v>1991.1479999999999</v>
      </c>
      <c r="I55" s="63">
        <f>'Øko% Alle køkkener'!L114</f>
        <v>2073.5720000000001</v>
      </c>
      <c r="J55" s="63">
        <f>'Øko% Alle køkkener'!M114</f>
        <v>0</v>
      </c>
      <c r="K55" s="63">
        <f>'Øko% Alle køkkener'!N114</f>
        <v>0</v>
      </c>
      <c r="L55" s="63">
        <f>'Øko% Alle køkkener'!O114</f>
        <v>7.5</v>
      </c>
      <c r="M55" s="63">
        <f>'Øko% Alle køkkener'!P114</f>
        <v>9.14</v>
      </c>
      <c r="N55" s="63">
        <f>'Øko% Alle køkkener'!Q114</f>
        <v>0</v>
      </c>
      <c r="O55" s="63">
        <f>'Øko% Alle køkkener'!R114</f>
        <v>0</v>
      </c>
    </row>
    <row r="56" spans="1:16" ht="17.25" thickTop="1" thickBot="1" x14ac:dyDescent="0.3">
      <c r="A56" s="62" t="s">
        <v>60</v>
      </c>
      <c r="B56" s="62"/>
      <c r="C56" s="61">
        <f>(D56*100)/E56</f>
        <v>74.980751331804186</v>
      </c>
      <c r="D56" s="58">
        <f>F56+H56+J56+L56+N56</f>
        <v>80110.302999999985</v>
      </c>
      <c r="E56" s="58">
        <f>G56+I56+K56+M56+O56</f>
        <v>106841.15799999997</v>
      </c>
      <c r="F56" s="60">
        <f>SUM(F5:F55)</f>
        <v>3890.4269999999997</v>
      </c>
      <c r="G56" s="58">
        <f t="shared" ref="G56:O56" si="0">SUM(G5:G55)</f>
        <v>7973.3050000000003</v>
      </c>
      <c r="H56" s="58">
        <f t="shared" si="0"/>
        <v>74818.050999999992</v>
      </c>
      <c r="I56" s="58">
        <f t="shared" si="0"/>
        <v>97244.59699999998</v>
      </c>
      <c r="J56" s="59">
        <f t="shared" si="0"/>
        <v>0</v>
      </c>
      <c r="K56" s="59">
        <f t="shared" si="0"/>
        <v>185.83600000000001</v>
      </c>
      <c r="L56" s="58">
        <f t="shared" si="0"/>
        <v>864.18</v>
      </c>
      <c r="M56" s="58">
        <f t="shared" si="0"/>
        <v>1183.7800000000002</v>
      </c>
      <c r="N56" s="58">
        <f t="shared" si="0"/>
        <v>537.64499999999998</v>
      </c>
      <c r="O56" s="58">
        <f t="shared" si="0"/>
        <v>253.64000000000004</v>
      </c>
      <c r="P56" s="47"/>
    </row>
    <row r="57" spans="1:16" s="47" customFormat="1" x14ac:dyDescent="0.25">
      <c r="A57" s="52"/>
      <c r="B57" s="52"/>
      <c r="C57" s="56"/>
      <c r="D57" s="55"/>
      <c r="E57" s="55"/>
      <c r="F57" s="57"/>
      <c r="G57" s="57"/>
      <c r="H57" s="50"/>
      <c r="I57" s="50"/>
      <c r="J57" s="48"/>
      <c r="K57" s="48"/>
      <c r="L57" s="49"/>
      <c r="M57" s="3"/>
      <c r="N57" s="46"/>
      <c r="O57" s="46"/>
      <c r="P57" s="46"/>
    </row>
    <row r="58" spans="1:16" x14ac:dyDescent="0.25">
      <c r="A58" s="52"/>
      <c r="B58" s="52"/>
      <c r="C58" s="56"/>
      <c r="D58" s="55"/>
      <c r="E58" s="55"/>
      <c r="J58" s="46"/>
      <c r="K58" s="47"/>
      <c r="N58" s="3"/>
      <c r="O58" s="3"/>
    </row>
    <row r="85" spans="4:4" x14ac:dyDescent="0.25">
      <c r="D85" s="53"/>
    </row>
    <row r="86" spans="4:4" x14ac:dyDescent="0.25">
      <c r="D86" s="86"/>
    </row>
  </sheetData>
  <autoFilter ref="A4:P56" xr:uid="{B83F36C6-1154-49C3-9441-A6713B4BA070}"/>
  <mergeCells count="6">
    <mergeCell ref="L3:M3"/>
    <mergeCell ref="N3:O3"/>
    <mergeCell ref="D3:E3"/>
    <mergeCell ref="F3:G3"/>
    <mergeCell ref="H3:I3"/>
    <mergeCell ref="J3:K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65B59-8FDD-4AFB-896C-461D3801CB4F}">
  <dimension ref="A2:D121"/>
  <sheetViews>
    <sheetView workbookViewId="0">
      <selection activeCell="D109" sqref="D109"/>
    </sheetView>
  </sheetViews>
  <sheetFormatPr defaultRowHeight="15" x14ac:dyDescent="0.25"/>
  <cols>
    <col min="1" max="1" width="85.5703125" bestFit="1" customWidth="1"/>
    <col min="2" max="2" width="13.5703125" bestFit="1" customWidth="1"/>
    <col min="3" max="3" width="18.28515625" bestFit="1" customWidth="1"/>
    <col min="4" max="4" width="12.7109375" bestFit="1" customWidth="1"/>
  </cols>
  <sheetData>
    <row r="2" spans="1:4" x14ac:dyDescent="0.25">
      <c r="A2" s="90" t="s">
        <v>172</v>
      </c>
      <c r="B2" t="s">
        <v>175</v>
      </c>
      <c r="C2" t="s">
        <v>174</v>
      </c>
      <c r="D2" t="s">
        <v>178</v>
      </c>
    </row>
    <row r="3" spans="1:4" x14ac:dyDescent="0.25">
      <c r="A3" s="91" t="s">
        <v>120</v>
      </c>
      <c r="B3" s="96">
        <v>46853.684000000016</v>
      </c>
      <c r="C3" s="96">
        <v>51482.324999999997</v>
      </c>
      <c r="D3" s="93">
        <v>0.91009261916589856</v>
      </c>
    </row>
    <row r="4" spans="1:4" x14ac:dyDescent="0.25">
      <c r="A4" s="92" t="s">
        <v>53</v>
      </c>
      <c r="B4" s="96">
        <v>1416.288</v>
      </c>
      <c r="C4" s="96">
        <v>1505.645</v>
      </c>
      <c r="D4" s="93">
        <v>0.94065201292469347</v>
      </c>
    </row>
    <row r="5" spans="1:4" x14ac:dyDescent="0.25">
      <c r="A5" s="92" t="s">
        <v>26</v>
      </c>
      <c r="B5" s="96">
        <v>936.70799999999997</v>
      </c>
      <c r="C5" s="96">
        <v>1226.6220000000001</v>
      </c>
      <c r="D5" s="93">
        <v>0.76364845893845046</v>
      </c>
    </row>
    <row r="6" spans="1:4" x14ac:dyDescent="0.25">
      <c r="A6" s="92" t="s">
        <v>3</v>
      </c>
      <c r="B6" s="96">
        <v>1313.547</v>
      </c>
      <c r="C6" s="96">
        <v>1629.8330000000001</v>
      </c>
      <c r="D6" s="93">
        <v>0.80593962694337395</v>
      </c>
    </row>
    <row r="7" spans="1:4" x14ac:dyDescent="0.25">
      <c r="A7" s="92" t="s">
        <v>13</v>
      </c>
      <c r="B7" s="96">
        <v>3059.3250000000003</v>
      </c>
      <c r="C7" s="96">
        <v>3088.4550000000004</v>
      </c>
      <c r="D7" s="93">
        <v>0.99056809958377245</v>
      </c>
    </row>
    <row r="8" spans="1:4" x14ac:dyDescent="0.25">
      <c r="A8" s="92" t="s">
        <v>107</v>
      </c>
      <c r="B8" s="96">
        <v>1167.8219999999999</v>
      </c>
      <c r="C8" s="96">
        <v>1172.9469999999999</v>
      </c>
      <c r="D8" s="93">
        <v>0.99563066361907226</v>
      </c>
    </row>
    <row r="9" spans="1:4" x14ac:dyDescent="0.25">
      <c r="A9" s="92" t="s">
        <v>20</v>
      </c>
      <c r="B9" s="96">
        <v>1818.546</v>
      </c>
      <c r="C9" s="96">
        <v>1827.5419999999999</v>
      </c>
      <c r="D9" s="93">
        <v>0.99507754130958426</v>
      </c>
    </row>
    <row r="10" spans="1:4" x14ac:dyDescent="0.25">
      <c r="A10" s="92" t="s">
        <v>101</v>
      </c>
      <c r="B10" s="96">
        <v>737.67700000000002</v>
      </c>
      <c r="C10" s="96">
        <v>762.24599999999998</v>
      </c>
      <c r="D10" s="93">
        <v>0.9677676235755911</v>
      </c>
    </row>
    <row r="11" spans="1:4" x14ac:dyDescent="0.25">
      <c r="A11" s="92" t="s">
        <v>102</v>
      </c>
      <c r="B11" s="96">
        <v>1512.662</v>
      </c>
      <c r="C11" s="96">
        <v>1629.1420000000001</v>
      </c>
      <c r="D11" s="93">
        <v>0.92850224228458911</v>
      </c>
    </row>
    <row r="12" spans="1:4" x14ac:dyDescent="0.25">
      <c r="A12" s="92" t="s">
        <v>46</v>
      </c>
      <c r="B12" s="96">
        <v>1300.329</v>
      </c>
      <c r="C12" s="96">
        <v>1519.6220000000001</v>
      </c>
      <c r="D12" s="93">
        <v>0.85569240245271516</v>
      </c>
    </row>
    <row r="13" spans="1:4" x14ac:dyDescent="0.25">
      <c r="A13" s="92" t="s">
        <v>97</v>
      </c>
      <c r="B13" s="96">
        <v>1284.31</v>
      </c>
      <c r="C13" s="96">
        <v>1443.3330000000001</v>
      </c>
      <c r="D13" s="93">
        <v>0.88982237640239625</v>
      </c>
    </row>
    <row r="14" spans="1:4" x14ac:dyDescent="0.25">
      <c r="A14" s="92" t="s">
        <v>79</v>
      </c>
      <c r="B14" s="96">
        <v>1176.3330000000001</v>
      </c>
      <c r="C14" s="96">
        <v>1253.1769999999999</v>
      </c>
      <c r="D14" s="93">
        <v>0.93868064926183625</v>
      </c>
    </row>
    <row r="15" spans="1:4" x14ac:dyDescent="0.25">
      <c r="A15" s="92" t="s">
        <v>4</v>
      </c>
      <c r="B15" s="96">
        <v>1880.2179999999998</v>
      </c>
      <c r="C15" s="96">
        <v>1901.068</v>
      </c>
      <c r="D15" s="93">
        <v>0.98903248068980165</v>
      </c>
    </row>
    <row r="16" spans="1:4" x14ac:dyDescent="0.25">
      <c r="A16" s="92" t="s">
        <v>5</v>
      </c>
      <c r="B16" s="96">
        <v>3150.8679999999999</v>
      </c>
      <c r="C16" s="96">
        <v>3639.8649999999998</v>
      </c>
      <c r="D16" s="93">
        <v>0.86565518226637528</v>
      </c>
    </row>
    <row r="17" spans="1:4" x14ac:dyDescent="0.25">
      <c r="A17" s="92" t="s">
        <v>55</v>
      </c>
      <c r="B17" s="96">
        <v>3596.348</v>
      </c>
      <c r="C17" s="96">
        <v>3700.779</v>
      </c>
      <c r="D17" s="93">
        <v>0.97178134657595061</v>
      </c>
    </row>
    <row r="18" spans="1:4" x14ac:dyDescent="0.25">
      <c r="A18" s="92" t="s">
        <v>6</v>
      </c>
      <c r="B18" s="96">
        <v>1391.673</v>
      </c>
      <c r="C18" s="96">
        <v>1397.903</v>
      </c>
      <c r="D18" s="93">
        <v>0.99554332453682404</v>
      </c>
    </row>
    <row r="19" spans="1:4" x14ac:dyDescent="0.25">
      <c r="A19" s="92" t="s">
        <v>34</v>
      </c>
      <c r="B19" s="96">
        <v>636.57899999999995</v>
      </c>
      <c r="C19" s="96">
        <v>816.70500000000004</v>
      </c>
      <c r="D19" s="93">
        <v>0.77944790346575554</v>
      </c>
    </row>
    <row r="20" spans="1:4" x14ac:dyDescent="0.25">
      <c r="A20" s="92" t="s">
        <v>7</v>
      </c>
      <c r="B20" s="96">
        <v>2041.2</v>
      </c>
      <c r="C20" s="96">
        <v>2314.98</v>
      </c>
      <c r="D20" s="93">
        <v>0.88173547935619312</v>
      </c>
    </row>
    <row r="21" spans="1:4" x14ac:dyDescent="0.25">
      <c r="A21" s="92" t="s">
        <v>15</v>
      </c>
      <c r="B21" s="96">
        <v>1839.3240000000001</v>
      </c>
      <c r="C21" s="96">
        <v>1839.3240000000001</v>
      </c>
      <c r="D21" s="93">
        <v>1</v>
      </c>
    </row>
    <row r="22" spans="1:4" x14ac:dyDescent="0.25">
      <c r="A22" s="92" t="s">
        <v>68</v>
      </c>
      <c r="B22" s="96">
        <v>97.8</v>
      </c>
      <c r="C22" s="96">
        <v>153.71600000000001</v>
      </c>
      <c r="D22" s="93">
        <v>0.63623825756590069</v>
      </c>
    </row>
    <row r="23" spans="1:4" x14ac:dyDescent="0.25">
      <c r="A23" s="92" t="s">
        <v>8</v>
      </c>
      <c r="B23" s="96">
        <v>1897.6790000000001</v>
      </c>
      <c r="C23" s="96">
        <v>1921.2190000000001</v>
      </c>
      <c r="D23" s="93">
        <v>0.98774736248184103</v>
      </c>
    </row>
    <row r="24" spans="1:4" x14ac:dyDescent="0.25">
      <c r="A24" s="92" t="s">
        <v>11</v>
      </c>
      <c r="B24" s="96">
        <v>1195.837</v>
      </c>
      <c r="C24" s="96">
        <v>1211.8530000000001</v>
      </c>
      <c r="D24" s="93">
        <v>0.98678387560207381</v>
      </c>
    </row>
    <row r="25" spans="1:4" x14ac:dyDescent="0.25">
      <c r="A25" s="92" t="s">
        <v>96</v>
      </c>
      <c r="B25" s="96">
        <v>1635.6969999999999</v>
      </c>
      <c r="C25" s="96">
        <v>1918.4380000000001</v>
      </c>
      <c r="D25" s="93">
        <v>0.85261916204745725</v>
      </c>
    </row>
    <row r="26" spans="1:4" x14ac:dyDescent="0.25">
      <c r="A26" s="92" t="s">
        <v>17</v>
      </c>
      <c r="B26" s="96">
        <v>777.63</v>
      </c>
      <c r="C26" s="96">
        <v>842.47600000000011</v>
      </c>
      <c r="D26" s="93">
        <v>0.92302926136768271</v>
      </c>
    </row>
    <row r="27" spans="1:4" x14ac:dyDescent="0.25">
      <c r="A27" s="92" t="s">
        <v>21</v>
      </c>
      <c r="B27" s="96">
        <v>1998.6479999999999</v>
      </c>
      <c r="C27" s="96">
        <v>2082.712</v>
      </c>
      <c r="D27" s="93">
        <v>0.95963724221111701</v>
      </c>
    </row>
    <row r="28" spans="1:4" x14ac:dyDescent="0.25">
      <c r="A28" s="92" t="s">
        <v>18</v>
      </c>
      <c r="B28" s="96">
        <v>633.41499999999996</v>
      </c>
      <c r="C28" s="96">
        <v>892.76199999999994</v>
      </c>
      <c r="D28" s="93">
        <v>0.70950040436308892</v>
      </c>
    </row>
    <row r="29" spans="1:4" hidden="1" x14ac:dyDescent="0.25">
      <c r="A29" s="92" t="s">
        <v>58</v>
      </c>
      <c r="B29" s="96">
        <v>0</v>
      </c>
      <c r="C29" s="96">
        <v>0</v>
      </c>
      <c r="D29" s="93" t="e">
        <v>#DIV/0!</v>
      </c>
    </row>
    <row r="30" spans="1:4" x14ac:dyDescent="0.25">
      <c r="A30" s="92" t="s">
        <v>73</v>
      </c>
      <c r="B30" s="96">
        <v>4.5</v>
      </c>
      <c r="C30" s="96">
        <v>5.59</v>
      </c>
      <c r="D30" s="93">
        <v>0.80500894454382832</v>
      </c>
    </row>
    <row r="31" spans="1:4" x14ac:dyDescent="0.25">
      <c r="A31" s="92" t="s">
        <v>140</v>
      </c>
      <c r="B31" s="96">
        <v>1594.0650000000001</v>
      </c>
      <c r="C31" s="96">
        <v>1759.723</v>
      </c>
      <c r="D31" s="93">
        <v>0.90586132021914822</v>
      </c>
    </row>
    <row r="32" spans="1:4" x14ac:dyDescent="0.25">
      <c r="A32" s="92" t="s">
        <v>237</v>
      </c>
      <c r="B32" s="96">
        <v>1683.8320000000001</v>
      </c>
      <c r="C32" s="96">
        <v>1783.2370000000001</v>
      </c>
      <c r="D32" s="93">
        <v>0.94425586727955957</v>
      </c>
    </row>
    <row r="33" spans="1:4" x14ac:dyDescent="0.25">
      <c r="A33" s="92" t="s">
        <v>167</v>
      </c>
      <c r="B33" s="96">
        <v>2171.355</v>
      </c>
      <c r="C33" s="96">
        <v>3014.4409999999998</v>
      </c>
      <c r="D33" s="93">
        <v>0.72031763103009816</v>
      </c>
    </row>
    <row r="34" spans="1:4" x14ac:dyDescent="0.25">
      <c r="A34" s="92" t="s">
        <v>274</v>
      </c>
      <c r="B34" s="96">
        <v>142.35300000000001</v>
      </c>
      <c r="C34" s="96">
        <v>232.47900000000001</v>
      </c>
      <c r="D34" s="93">
        <v>0.61232627463125699</v>
      </c>
    </row>
    <row r="35" spans="1:4" x14ac:dyDescent="0.25">
      <c r="A35" s="92" t="s">
        <v>246</v>
      </c>
      <c r="B35" s="96">
        <v>2761.116</v>
      </c>
      <c r="C35" s="96">
        <v>2994.491</v>
      </c>
      <c r="D35" s="93">
        <v>0.92206521909733574</v>
      </c>
    </row>
    <row r="36" spans="1:4" x14ac:dyDescent="0.25">
      <c r="A36" s="91" t="s">
        <v>121</v>
      </c>
      <c r="B36" s="96">
        <v>5283.6820000000007</v>
      </c>
      <c r="C36" s="96">
        <v>15425.702000000001</v>
      </c>
      <c r="D36" s="93">
        <v>0.34252457359801197</v>
      </c>
    </row>
    <row r="37" spans="1:4" x14ac:dyDescent="0.25">
      <c r="A37" s="92" t="s">
        <v>113</v>
      </c>
      <c r="B37" s="96">
        <v>1407.8589999999999</v>
      </c>
      <c r="C37" s="96">
        <v>4500.1509999999998</v>
      </c>
      <c r="D37" s="93">
        <v>0.31284705779872718</v>
      </c>
    </row>
    <row r="38" spans="1:4" x14ac:dyDescent="0.25">
      <c r="A38" s="92" t="s">
        <v>117</v>
      </c>
      <c r="B38" s="96">
        <v>564.97</v>
      </c>
      <c r="C38" s="96">
        <v>758.71499999999992</v>
      </c>
      <c r="D38" s="93">
        <v>0.7446406094515069</v>
      </c>
    </row>
    <row r="39" spans="1:4" x14ac:dyDescent="0.25">
      <c r="A39" s="92" t="s">
        <v>118</v>
      </c>
      <c r="B39" s="96">
        <v>1316.8330000000001</v>
      </c>
      <c r="C39" s="96">
        <v>1916.1990000000001</v>
      </c>
      <c r="D39" s="93">
        <v>0.68721098382788015</v>
      </c>
    </row>
    <row r="40" spans="1:4" x14ac:dyDescent="0.25">
      <c r="A40" s="92" t="s">
        <v>87</v>
      </c>
      <c r="B40" s="96">
        <v>29.459</v>
      </c>
      <c r="C40" s="96">
        <v>1383.9749999999999</v>
      </c>
      <c r="D40" s="93">
        <v>2.128578912191333E-2</v>
      </c>
    </row>
    <row r="41" spans="1:4" hidden="1" x14ac:dyDescent="0.25">
      <c r="A41" s="92" t="s">
        <v>95</v>
      </c>
      <c r="B41" s="96">
        <v>0</v>
      </c>
      <c r="C41" s="96">
        <v>0</v>
      </c>
      <c r="D41" s="93" t="e">
        <v>#DIV/0!</v>
      </c>
    </row>
    <row r="42" spans="1:4" x14ac:dyDescent="0.25">
      <c r="A42" s="92" t="s">
        <v>75</v>
      </c>
      <c r="B42" s="96">
        <v>0.64500000000000002</v>
      </c>
      <c r="C42" s="96">
        <v>26.483000000000001</v>
      </c>
      <c r="D42" s="93">
        <v>2.4355246762073783E-2</v>
      </c>
    </row>
    <row r="43" spans="1:4" x14ac:dyDescent="0.25">
      <c r="A43" s="92" t="s">
        <v>76</v>
      </c>
      <c r="B43" s="96">
        <v>260.23099999999999</v>
      </c>
      <c r="C43" s="96">
        <v>1992.059</v>
      </c>
      <c r="D43" s="93">
        <v>0.13063418302369559</v>
      </c>
    </row>
    <row r="44" spans="1:4" hidden="1" x14ac:dyDescent="0.25">
      <c r="A44" s="92" t="s">
        <v>82</v>
      </c>
      <c r="B44" s="96">
        <v>0</v>
      </c>
      <c r="C44" s="96">
        <v>0</v>
      </c>
      <c r="D44" s="93" t="e">
        <v>#DIV/0!</v>
      </c>
    </row>
    <row r="45" spans="1:4" x14ac:dyDescent="0.25">
      <c r="A45" s="92" t="s">
        <v>115</v>
      </c>
      <c r="B45" s="96">
        <v>663.90599999999995</v>
      </c>
      <c r="C45" s="96">
        <v>789.79600000000005</v>
      </c>
      <c r="D45" s="93">
        <v>0.84060440923985424</v>
      </c>
    </row>
    <row r="46" spans="1:4" x14ac:dyDescent="0.25">
      <c r="A46" s="92" t="s">
        <v>116</v>
      </c>
      <c r="B46" s="96">
        <v>94.527000000000001</v>
      </c>
      <c r="C46" s="96">
        <v>965.447</v>
      </c>
      <c r="D46" s="93">
        <v>9.7910087244561322E-2</v>
      </c>
    </row>
    <row r="47" spans="1:4" x14ac:dyDescent="0.25">
      <c r="A47" s="92" t="s">
        <v>47</v>
      </c>
      <c r="B47" s="96">
        <v>139.779</v>
      </c>
      <c r="C47" s="96">
        <v>658.32399999999996</v>
      </c>
      <c r="D47" s="93">
        <v>0.21232554183046648</v>
      </c>
    </row>
    <row r="48" spans="1:4" hidden="1" x14ac:dyDescent="0.25">
      <c r="A48" s="92" t="s">
        <v>64</v>
      </c>
      <c r="B48" s="96">
        <v>0</v>
      </c>
      <c r="C48" s="96">
        <v>0</v>
      </c>
      <c r="D48" s="93" t="e">
        <v>#DIV/0!</v>
      </c>
    </row>
    <row r="49" spans="1:4" x14ac:dyDescent="0.25">
      <c r="A49" s="92" t="s">
        <v>27</v>
      </c>
      <c r="B49" s="96">
        <v>198.54300000000001</v>
      </c>
      <c r="C49" s="96">
        <v>554.46199999999999</v>
      </c>
      <c r="D49" s="93">
        <v>0.35808224909912673</v>
      </c>
    </row>
    <row r="50" spans="1:4" x14ac:dyDescent="0.25">
      <c r="A50" s="92" t="s">
        <v>86</v>
      </c>
      <c r="B50" s="96">
        <v>33.24</v>
      </c>
      <c r="C50" s="96">
        <v>294.38499999999999</v>
      </c>
      <c r="D50" s="93">
        <v>0.11291336175416547</v>
      </c>
    </row>
    <row r="51" spans="1:4" ht="13.5" customHeight="1" x14ac:dyDescent="0.25">
      <c r="A51" s="92" t="s">
        <v>187</v>
      </c>
      <c r="B51" s="96">
        <v>0</v>
      </c>
      <c r="C51" s="96">
        <v>10</v>
      </c>
      <c r="D51" s="93">
        <v>0</v>
      </c>
    </row>
    <row r="52" spans="1:4" x14ac:dyDescent="0.25">
      <c r="A52" s="92" t="s">
        <v>184</v>
      </c>
      <c r="B52" s="96">
        <v>116.626</v>
      </c>
      <c r="C52" s="96">
        <v>832.125</v>
      </c>
      <c r="D52" s="93">
        <v>0.14015442391467628</v>
      </c>
    </row>
    <row r="53" spans="1:4" x14ac:dyDescent="0.25">
      <c r="A53" s="92" t="s">
        <v>185</v>
      </c>
      <c r="B53" s="96">
        <v>457.06400000000002</v>
      </c>
      <c r="C53" s="96">
        <v>743.58100000000002</v>
      </c>
      <c r="D53" s="93">
        <v>0.61467950364519808</v>
      </c>
    </row>
    <row r="54" spans="1:4" x14ac:dyDescent="0.25">
      <c r="A54" s="91" t="s">
        <v>127</v>
      </c>
      <c r="B54" s="96">
        <v>911.67100000000005</v>
      </c>
      <c r="C54" s="96">
        <v>3936.2700000000004</v>
      </c>
      <c r="D54" s="93">
        <v>0.2316078419417367</v>
      </c>
    </row>
    <row r="55" spans="1:4" hidden="1" x14ac:dyDescent="0.25">
      <c r="A55" s="92" t="s">
        <v>100</v>
      </c>
      <c r="B55" s="96">
        <v>0</v>
      </c>
      <c r="C55" s="96">
        <v>0</v>
      </c>
      <c r="D55" s="93" t="e">
        <v>#DIV/0!</v>
      </c>
    </row>
    <row r="56" spans="1:4" hidden="1" x14ac:dyDescent="0.25">
      <c r="A56" s="92" t="s">
        <v>36</v>
      </c>
      <c r="B56" s="96">
        <v>0</v>
      </c>
      <c r="C56" s="96">
        <v>0</v>
      </c>
      <c r="D56" s="93" t="e">
        <v>#DIV/0!</v>
      </c>
    </row>
    <row r="57" spans="1:4" x14ac:dyDescent="0.25">
      <c r="A57" s="92" t="s">
        <v>51</v>
      </c>
      <c r="B57" s="96">
        <v>60</v>
      </c>
      <c r="C57" s="96">
        <v>150.94999999999999</v>
      </c>
      <c r="D57" s="93">
        <v>0.3974826101358066</v>
      </c>
    </row>
    <row r="58" spans="1:4" x14ac:dyDescent="0.25">
      <c r="A58" s="92" t="s">
        <v>77</v>
      </c>
      <c r="B58" s="96">
        <v>0</v>
      </c>
      <c r="C58" s="96">
        <v>328.87200000000001</v>
      </c>
      <c r="D58" s="93">
        <v>0</v>
      </c>
    </row>
    <row r="59" spans="1:4" x14ac:dyDescent="0.25">
      <c r="A59" s="92" t="s">
        <v>50</v>
      </c>
      <c r="B59" s="96">
        <v>0</v>
      </c>
      <c r="C59" s="96">
        <v>50.72</v>
      </c>
      <c r="D59" s="93">
        <v>0</v>
      </c>
    </row>
    <row r="60" spans="1:4" x14ac:dyDescent="0.25">
      <c r="A60" s="92" t="s">
        <v>57</v>
      </c>
      <c r="B60" s="96">
        <v>6</v>
      </c>
      <c r="C60" s="96">
        <v>7.87</v>
      </c>
      <c r="D60" s="93">
        <v>0.76238881829733163</v>
      </c>
    </row>
    <row r="61" spans="1:4" x14ac:dyDescent="0.25">
      <c r="A61" s="92" t="s">
        <v>25</v>
      </c>
      <c r="B61" s="96">
        <v>53.76</v>
      </c>
      <c r="C61" s="96">
        <v>53.76</v>
      </c>
      <c r="D61" s="93">
        <v>1</v>
      </c>
    </row>
    <row r="62" spans="1:4" x14ac:dyDescent="0.25">
      <c r="A62" s="92" t="s">
        <v>52</v>
      </c>
      <c r="B62" s="96">
        <v>248.19000000000003</v>
      </c>
      <c r="C62" s="96">
        <v>322.05500000000001</v>
      </c>
      <c r="D62" s="93">
        <v>0.77064476564561957</v>
      </c>
    </row>
    <row r="63" spans="1:4" x14ac:dyDescent="0.25">
      <c r="A63" s="92" t="s">
        <v>85</v>
      </c>
      <c r="B63" s="96">
        <v>1.075</v>
      </c>
      <c r="C63" s="96">
        <v>29.573</v>
      </c>
      <c r="D63" s="93">
        <v>3.6350725323775063E-2</v>
      </c>
    </row>
    <row r="64" spans="1:4" x14ac:dyDescent="0.25">
      <c r="A64" s="92" t="s">
        <v>112</v>
      </c>
      <c r="B64" s="96">
        <v>14</v>
      </c>
      <c r="C64" s="96">
        <v>245.64999999999998</v>
      </c>
      <c r="D64" s="93">
        <v>5.6991654793405254E-2</v>
      </c>
    </row>
    <row r="65" spans="1:4" x14ac:dyDescent="0.25">
      <c r="A65" s="92" t="s">
        <v>59</v>
      </c>
      <c r="B65" s="96">
        <v>201.60599999999999</v>
      </c>
      <c r="C65" s="96">
        <v>961.73099999999999</v>
      </c>
      <c r="D65" s="93">
        <v>0.20962826403640936</v>
      </c>
    </row>
    <row r="66" spans="1:4" x14ac:dyDescent="0.25">
      <c r="A66" s="92" t="s">
        <v>114</v>
      </c>
      <c r="B66" s="96">
        <v>94.331999999999994</v>
      </c>
      <c r="C66" s="96">
        <v>606.43399999999997</v>
      </c>
      <c r="D66" s="93">
        <v>0.15555196443471178</v>
      </c>
    </row>
    <row r="67" spans="1:4" x14ac:dyDescent="0.25">
      <c r="A67" s="92" t="s">
        <v>72</v>
      </c>
      <c r="B67" s="96">
        <v>104.669</v>
      </c>
      <c r="C67" s="96">
        <v>335.03000000000003</v>
      </c>
      <c r="D67" s="93">
        <v>0.31241679849565707</v>
      </c>
    </row>
    <row r="68" spans="1:4" x14ac:dyDescent="0.25">
      <c r="A68" s="92" t="s">
        <v>45</v>
      </c>
      <c r="B68" s="96">
        <v>18.899999999999999</v>
      </c>
      <c r="C68" s="96">
        <v>120.61</v>
      </c>
      <c r="D68" s="93">
        <v>0.1567034242600116</v>
      </c>
    </row>
    <row r="69" spans="1:4" x14ac:dyDescent="0.25">
      <c r="A69" s="92" t="s">
        <v>70</v>
      </c>
      <c r="B69" s="96">
        <v>12.35</v>
      </c>
      <c r="C69" s="96">
        <v>54.024999999999999</v>
      </c>
      <c r="D69" s="93">
        <v>0.22859787135585377</v>
      </c>
    </row>
    <row r="70" spans="1:4" x14ac:dyDescent="0.25">
      <c r="A70" s="92" t="s">
        <v>93</v>
      </c>
      <c r="B70" s="96">
        <v>23.5</v>
      </c>
      <c r="C70" s="96">
        <v>419.791</v>
      </c>
      <c r="D70" s="93">
        <v>5.598023778499301E-2</v>
      </c>
    </row>
    <row r="71" spans="1:4" hidden="1" x14ac:dyDescent="0.25">
      <c r="A71" s="92" t="s">
        <v>181</v>
      </c>
      <c r="B71" s="96">
        <v>0</v>
      </c>
      <c r="C71" s="96">
        <v>0</v>
      </c>
      <c r="D71" s="93" t="e">
        <v>#DIV/0!</v>
      </c>
    </row>
    <row r="72" spans="1:4" x14ac:dyDescent="0.25">
      <c r="A72" s="92" t="s">
        <v>183</v>
      </c>
      <c r="B72" s="96">
        <v>73.288999999999987</v>
      </c>
      <c r="C72" s="96">
        <v>195.43900000000002</v>
      </c>
      <c r="D72" s="93">
        <v>0.37499680207123437</v>
      </c>
    </row>
    <row r="73" spans="1:4" x14ac:dyDescent="0.25">
      <c r="A73" s="92" t="s">
        <v>226</v>
      </c>
      <c r="B73" s="96">
        <v>0</v>
      </c>
      <c r="C73" s="96">
        <v>53.76</v>
      </c>
      <c r="D73" s="93">
        <v>0</v>
      </c>
    </row>
    <row r="74" spans="1:4" x14ac:dyDescent="0.25">
      <c r="A74" s="91" t="s">
        <v>126</v>
      </c>
      <c r="B74" s="96">
        <v>9453.905999999999</v>
      </c>
      <c r="C74" s="96">
        <v>12110.057999999999</v>
      </c>
      <c r="D74" s="93">
        <v>0.78066562521831029</v>
      </c>
    </row>
    <row r="75" spans="1:4" x14ac:dyDescent="0.25">
      <c r="A75" s="92" t="s">
        <v>37</v>
      </c>
      <c r="B75" s="96">
        <v>9453.905999999999</v>
      </c>
      <c r="C75" s="96">
        <v>12110.057999999999</v>
      </c>
      <c r="D75" s="93">
        <v>0.78066562521831029</v>
      </c>
    </row>
    <row r="76" spans="1:4" x14ac:dyDescent="0.25">
      <c r="A76" s="91" t="s">
        <v>123</v>
      </c>
      <c r="B76" s="96">
        <v>2386.7200000000003</v>
      </c>
      <c r="C76" s="96">
        <v>5072.8279999999995</v>
      </c>
      <c r="D76" s="93">
        <v>0.47049101605652716</v>
      </c>
    </row>
    <row r="77" spans="1:4" x14ac:dyDescent="0.25">
      <c r="A77" s="92" t="s">
        <v>78</v>
      </c>
      <c r="B77" s="96">
        <v>31.523</v>
      </c>
      <c r="C77" s="96">
        <v>166.92400000000001</v>
      </c>
      <c r="D77" s="93">
        <v>0.18884642112578179</v>
      </c>
    </row>
    <row r="78" spans="1:4" x14ac:dyDescent="0.25">
      <c r="A78" s="92" t="s">
        <v>103</v>
      </c>
      <c r="B78" s="96">
        <v>860.66600000000005</v>
      </c>
      <c r="C78" s="96">
        <v>906.73699999999997</v>
      </c>
      <c r="D78" s="93">
        <v>0.94919033854359103</v>
      </c>
    </row>
    <row r="79" spans="1:4" x14ac:dyDescent="0.25">
      <c r="A79" s="92" t="s">
        <v>224</v>
      </c>
      <c r="B79" s="96">
        <v>671.26</v>
      </c>
      <c r="C79" s="96">
        <v>2876.1869999999999</v>
      </c>
      <c r="D79" s="93">
        <v>0.23338538140948417</v>
      </c>
    </row>
    <row r="80" spans="1:4" x14ac:dyDescent="0.25">
      <c r="A80" s="92" t="s">
        <v>238</v>
      </c>
      <c r="B80" s="96">
        <v>823.27099999999996</v>
      </c>
      <c r="C80" s="96">
        <v>1122.98</v>
      </c>
      <c r="D80" s="93">
        <v>0.73311278918591605</v>
      </c>
    </row>
    <row r="81" spans="1:4" x14ac:dyDescent="0.25">
      <c r="A81" s="91" t="s">
        <v>122</v>
      </c>
      <c r="B81" s="96">
        <v>6321.2390000000005</v>
      </c>
      <c r="C81" s="96">
        <v>10115.823</v>
      </c>
      <c r="D81" s="93">
        <v>0.62488627964328758</v>
      </c>
    </row>
    <row r="82" spans="1:4" x14ac:dyDescent="0.25">
      <c r="A82" s="92" t="s">
        <v>98</v>
      </c>
      <c r="B82" s="96">
        <v>1419.3</v>
      </c>
      <c r="C82" s="96">
        <v>2124.9</v>
      </c>
      <c r="D82" s="93">
        <v>0.66793731469716222</v>
      </c>
    </row>
    <row r="83" spans="1:4" x14ac:dyDescent="0.25">
      <c r="A83" s="92" t="s">
        <v>128</v>
      </c>
      <c r="B83" s="96">
        <v>50.19</v>
      </c>
      <c r="C83" s="96">
        <v>196.17</v>
      </c>
      <c r="D83" s="93">
        <v>0.2558495182749656</v>
      </c>
    </row>
    <row r="84" spans="1:4" x14ac:dyDescent="0.25">
      <c r="A84" s="92" t="s">
        <v>54</v>
      </c>
      <c r="B84" s="96">
        <v>230.48400000000001</v>
      </c>
      <c r="C84" s="96">
        <v>285.41000000000003</v>
      </c>
      <c r="D84" s="93">
        <v>0.80755404505798667</v>
      </c>
    </row>
    <row r="85" spans="1:4" x14ac:dyDescent="0.25">
      <c r="A85" s="92" t="s">
        <v>9</v>
      </c>
      <c r="B85" s="96">
        <v>1232.5230000000001</v>
      </c>
      <c r="C85" s="96">
        <v>1614.32</v>
      </c>
      <c r="D85" s="93">
        <v>0.76349360721542214</v>
      </c>
    </row>
    <row r="86" spans="1:4" x14ac:dyDescent="0.25">
      <c r="A86" s="92" t="s">
        <v>80</v>
      </c>
      <c r="B86" s="96">
        <v>1557.5710000000001</v>
      </c>
      <c r="C86" s="96">
        <v>2023.4360000000001</v>
      </c>
      <c r="D86" s="93">
        <v>0.76976538916970938</v>
      </c>
    </row>
    <row r="87" spans="1:4" hidden="1" x14ac:dyDescent="0.25">
      <c r="A87" s="92" t="s">
        <v>94</v>
      </c>
      <c r="B87" s="96">
        <v>0</v>
      </c>
      <c r="C87" s="96">
        <v>0</v>
      </c>
      <c r="D87" s="93" t="e">
        <v>#DIV/0!</v>
      </c>
    </row>
    <row r="88" spans="1:4" hidden="1" x14ac:dyDescent="0.25">
      <c r="A88" s="92" t="s">
        <v>104</v>
      </c>
      <c r="B88" s="96">
        <v>0</v>
      </c>
      <c r="C88" s="96">
        <v>0</v>
      </c>
      <c r="D88" s="93" t="e">
        <v>#DIV/0!</v>
      </c>
    </row>
    <row r="89" spans="1:4" hidden="1" x14ac:dyDescent="0.25">
      <c r="A89" s="92" t="s">
        <v>106</v>
      </c>
      <c r="B89" s="96">
        <v>0</v>
      </c>
      <c r="C89" s="96">
        <v>0</v>
      </c>
      <c r="D89" s="93" t="e">
        <v>#DIV/0!</v>
      </c>
    </row>
    <row r="90" spans="1:4" hidden="1" x14ac:dyDescent="0.25">
      <c r="A90" s="92" t="s">
        <v>19</v>
      </c>
      <c r="B90" s="96">
        <v>0</v>
      </c>
      <c r="C90" s="96">
        <v>0</v>
      </c>
      <c r="D90" s="93" t="e">
        <v>#DIV/0!</v>
      </c>
    </row>
    <row r="91" spans="1:4" x14ac:dyDescent="0.25">
      <c r="A91" s="92" t="s">
        <v>90</v>
      </c>
      <c r="B91" s="96">
        <v>0.25</v>
      </c>
      <c r="C91" s="96">
        <v>0.94</v>
      </c>
      <c r="D91" s="93">
        <v>0.26595744680851063</v>
      </c>
    </row>
    <row r="92" spans="1:4" hidden="1" x14ac:dyDescent="0.25">
      <c r="A92" s="92" t="s">
        <v>56</v>
      </c>
      <c r="B92" s="96">
        <v>0</v>
      </c>
      <c r="C92" s="96">
        <v>0</v>
      </c>
      <c r="D92" s="93" t="e">
        <v>#DIV/0!</v>
      </c>
    </row>
    <row r="93" spans="1:4" hidden="1" x14ac:dyDescent="0.25">
      <c r="A93" s="92" t="s">
        <v>65</v>
      </c>
      <c r="B93" s="96">
        <v>0</v>
      </c>
      <c r="C93" s="96">
        <v>0</v>
      </c>
      <c r="D93" s="93" t="e">
        <v>#DIV/0!</v>
      </c>
    </row>
    <row r="94" spans="1:4" hidden="1" x14ac:dyDescent="0.25">
      <c r="A94" s="92" t="s">
        <v>105</v>
      </c>
      <c r="B94" s="96">
        <v>0</v>
      </c>
      <c r="C94" s="96">
        <v>0</v>
      </c>
      <c r="D94" s="93" t="e">
        <v>#DIV/0!</v>
      </c>
    </row>
    <row r="95" spans="1:4" x14ac:dyDescent="0.25">
      <c r="A95" s="92" t="s">
        <v>30</v>
      </c>
      <c r="B95" s="96">
        <v>25.292000000000002</v>
      </c>
      <c r="C95" s="96">
        <v>41.951000000000001</v>
      </c>
      <c r="D95" s="93">
        <v>0.60289385235155302</v>
      </c>
    </row>
    <row r="96" spans="1:4" x14ac:dyDescent="0.25">
      <c r="A96" s="92" t="s">
        <v>81</v>
      </c>
      <c r="B96" s="96">
        <v>133.703</v>
      </c>
      <c r="C96" s="96">
        <v>181.345</v>
      </c>
      <c r="D96" s="93">
        <v>0.73728528495409307</v>
      </c>
    </row>
    <row r="97" spans="1:4" x14ac:dyDescent="0.25">
      <c r="A97" s="92" t="s">
        <v>28</v>
      </c>
      <c r="B97" s="96">
        <v>0.84</v>
      </c>
      <c r="C97" s="96">
        <v>4.37</v>
      </c>
      <c r="D97" s="93">
        <v>0.19221967963386727</v>
      </c>
    </row>
    <row r="98" spans="1:4" x14ac:dyDescent="0.25">
      <c r="A98" s="92" t="s">
        <v>92</v>
      </c>
      <c r="B98" s="96">
        <v>1155.884</v>
      </c>
      <c r="C98" s="96">
        <v>2527.1680000000001</v>
      </c>
      <c r="D98" s="93">
        <v>0.45738312609213155</v>
      </c>
    </row>
    <row r="99" spans="1:4" x14ac:dyDescent="0.25">
      <c r="A99" s="92" t="s">
        <v>63</v>
      </c>
      <c r="B99" s="96">
        <v>222.172</v>
      </c>
      <c r="C99" s="96">
        <v>516.78800000000001</v>
      </c>
      <c r="D99" s="93">
        <v>0.42990936322050821</v>
      </c>
    </row>
    <row r="100" spans="1:4" x14ac:dyDescent="0.25">
      <c r="A100" s="92" t="s">
        <v>192</v>
      </c>
      <c r="B100" s="96">
        <v>293.02999999999997</v>
      </c>
      <c r="C100" s="96">
        <v>599.02499999999998</v>
      </c>
      <c r="D100" s="93">
        <v>0.48917824798631104</v>
      </c>
    </row>
    <row r="101" spans="1:4" x14ac:dyDescent="0.25">
      <c r="A101" s="91" t="s">
        <v>125</v>
      </c>
      <c r="B101" s="96">
        <v>17765.434999999998</v>
      </c>
      <c r="C101" s="96">
        <v>28762.86</v>
      </c>
      <c r="D101" s="93">
        <v>0.61765189553472766</v>
      </c>
    </row>
    <row r="102" spans="1:4" x14ac:dyDescent="0.25">
      <c r="A102" s="92" t="s">
        <v>22</v>
      </c>
      <c r="B102" s="96">
        <v>1078.424</v>
      </c>
      <c r="C102" s="96">
        <v>1678.4099999999999</v>
      </c>
      <c r="D102" s="93">
        <v>0.64252715367520452</v>
      </c>
    </row>
    <row r="103" spans="1:4" x14ac:dyDescent="0.25">
      <c r="A103" s="92" t="s">
        <v>48</v>
      </c>
      <c r="B103" s="96">
        <v>950.57500000000005</v>
      </c>
      <c r="C103" s="96">
        <v>1760.7900000000002</v>
      </c>
      <c r="D103" s="93">
        <v>0.53985710959285316</v>
      </c>
    </row>
    <row r="104" spans="1:4" x14ac:dyDescent="0.25">
      <c r="A104" s="92" t="s">
        <v>12</v>
      </c>
      <c r="B104" s="96">
        <v>10072.374</v>
      </c>
      <c r="C104" s="96">
        <v>15310.656999999999</v>
      </c>
      <c r="D104" s="93">
        <v>0.65786687011537126</v>
      </c>
    </row>
    <row r="105" spans="1:4" x14ac:dyDescent="0.25">
      <c r="A105" s="92" t="s">
        <v>23</v>
      </c>
      <c r="B105" s="96">
        <v>814.08</v>
      </c>
      <c r="C105" s="96">
        <v>1573.296</v>
      </c>
      <c r="D105" s="93">
        <v>0.51743600695609726</v>
      </c>
    </row>
    <row r="106" spans="1:4" x14ac:dyDescent="0.25">
      <c r="A106" s="92" t="s">
        <v>24</v>
      </c>
      <c r="B106" s="96">
        <v>605.56299999999999</v>
      </c>
      <c r="C106" s="96">
        <v>1413.1129999999998</v>
      </c>
      <c r="D106" s="93">
        <v>0.42853119318837207</v>
      </c>
    </row>
    <row r="107" spans="1:4" x14ac:dyDescent="0.25">
      <c r="A107" s="92" t="s">
        <v>10</v>
      </c>
      <c r="B107" s="96">
        <v>648.40700000000004</v>
      </c>
      <c r="C107" s="96">
        <v>1032.2389999999998</v>
      </c>
      <c r="D107" s="93">
        <v>0.62815588250395515</v>
      </c>
    </row>
    <row r="108" spans="1:4" x14ac:dyDescent="0.25">
      <c r="A108" s="92" t="s">
        <v>16</v>
      </c>
      <c r="B108" s="96">
        <v>801.07899999999995</v>
      </c>
      <c r="C108" s="96">
        <v>1287.933</v>
      </c>
      <c r="D108" s="93">
        <v>0.62198810031267149</v>
      </c>
    </row>
    <row r="109" spans="1:4" x14ac:dyDescent="0.25">
      <c r="A109" s="92" t="s">
        <v>91</v>
      </c>
      <c r="B109" s="96">
        <v>1201.9100000000001</v>
      </c>
      <c r="C109" s="96">
        <v>2172.3180000000002</v>
      </c>
      <c r="D109" s="93">
        <v>0.55328455594438752</v>
      </c>
    </row>
    <row r="110" spans="1:4" x14ac:dyDescent="0.25">
      <c r="A110" s="92" t="s">
        <v>35</v>
      </c>
      <c r="B110" s="96">
        <v>1593.0230000000001</v>
      </c>
      <c r="C110" s="96">
        <v>2534.1040000000003</v>
      </c>
      <c r="D110" s="93">
        <v>0.62863363145316842</v>
      </c>
    </row>
    <row r="111" spans="1:4" hidden="1" x14ac:dyDescent="0.25">
      <c r="A111" s="92" t="s">
        <v>89</v>
      </c>
      <c r="B111" s="96">
        <v>0</v>
      </c>
      <c r="C111" s="96">
        <v>0</v>
      </c>
      <c r="D111" s="93" t="e">
        <v>#DIV/0!</v>
      </c>
    </row>
    <row r="112" spans="1:4" hidden="1" x14ac:dyDescent="0.25">
      <c r="A112" s="92" t="s">
        <v>67</v>
      </c>
      <c r="B112" s="96">
        <v>0</v>
      </c>
      <c r="C112" s="96">
        <v>0</v>
      </c>
      <c r="D112" s="93" t="e">
        <v>#DIV/0!</v>
      </c>
    </row>
    <row r="113" spans="1:4" x14ac:dyDescent="0.25">
      <c r="A113" s="91" t="s">
        <v>124</v>
      </c>
      <c r="B113" s="96">
        <v>902.23700000000008</v>
      </c>
      <c r="C113" s="96">
        <v>4399.0709999999999</v>
      </c>
      <c r="D113" s="93">
        <v>0.20509716710641862</v>
      </c>
    </row>
    <row r="114" spans="1:4" x14ac:dyDescent="0.25">
      <c r="A114" s="92" t="s">
        <v>74</v>
      </c>
      <c r="B114" s="96">
        <v>267.14099999999996</v>
      </c>
      <c r="C114" s="96">
        <v>802.57300000000009</v>
      </c>
      <c r="D114" s="93">
        <v>0.33285570284572236</v>
      </c>
    </row>
    <row r="115" spans="1:4" x14ac:dyDescent="0.25">
      <c r="A115" s="92" t="s">
        <v>88</v>
      </c>
      <c r="B115" s="96">
        <v>121.655</v>
      </c>
      <c r="C115" s="96">
        <v>333.03800000000001</v>
      </c>
      <c r="D115" s="93">
        <v>0.36528864574012576</v>
      </c>
    </row>
    <row r="116" spans="1:4" x14ac:dyDescent="0.25">
      <c r="A116" s="92" t="s">
        <v>66</v>
      </c>
      <c r="B116" s="96">
        <v>113.322</v>
      </c>
      <c r="C116" s="96">
        <v>436.69</v>
      </c>
      <c r="D116" s="93">
        <v>0.2595021640065035</v>
      </c>
    </row>
    <row r="117" spans="1:4" x14ac:dyDescent="0.25">
      <c r="A117" s="92" t="s">
        <v>69</v>
      </c>
      <c r="B117" s="96">
        <v>35.984000000000002</v>
      </c>
      <c r="C117" s="96">
        <v>602.80700000000002</v>
      </c>
      <c r="D117" s="93">
        <v>5.9694064601107821E-2</v>
      </c>
    </row>
    <row r="118" spans="1:4" x14ac:dyDescent="0.25">
      <c r="A118" s="92" t="s">
        <v>71</v>
      </c>
      <c r="B118" s="96">
        <v>106.83499999999999</v>
      </c>
      <c r="C118" s="96">
        <v>557.524</v>
      </c>
      <c r="D118" s="93">
        <v>0.19162403770958739</v>
      </c>
    </row>
    <row r="119" spans="1:4" x14ac:dyDescent="0.25">
      <c r="A119" s="92" t="s">
        <v>225</v>
      </c>
      <c r="B119" s="96">
        <v>118.185</v>
      </c>
      <c r="C119" s="96">
        <v>1153.4829999999999</v>
      </c>
      <c r="D119" s="93">
        <v>0.10245924734044629</v>
      </c>
    </row>
    <row r="120" spans="1:4" x14ac:dyDescent="0.25">
      <c r="A120" s="92" t="s">
        <v>227</v>
      </c>
      <c r="B120" s="96">
        <v>139.11500000000001</v>
      </c>
      <c r="C120" s="96">
        <v>512.95600000000002</v>
      </c>
      <c r="D120" s="93">
        <v>0.27120259827353616</v>
      </c>
    </row>
    <row r="121" spans="1:4" x14ac:dyDescent="0.25">
      <c r="A121" s="91" t="s">
        <v>173</v>
      </c>
      <c r="B121" s="96">
        <v>89878.574000000022</v>
      </c>
      <c r="C121" s="96">
        <v>131304.93699999998</v>
      </c>
      <c r="D121" s="93">
        <v>0.68450262460428302</v>
      </c>
    </row>
  </sheetData>
  <pageMargins left="0.7" right="0.7" top="0.75" bottom="0.75" header="0.3" footer="0.3"/>
  <pageSetup paperSize="9" orientation="portrait" horizontalDpi="4294967295" verticalDpi="4294967295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0855D-8A4E-48B1-AAC3-9F9BBDD62D80}">
  <dimension ref="A1:O60"/>
  <sheetViews>
    <sheetView showGridLines="0" topLeftCell="B19" workbookViewId="0">
      <selection activeCell="B6" sqref="B6"/>
    </sheetView>
  </sheetViews>
  <sheetFormatPr defaultColWidth="8.7109375" defaultRowHeight="15" x14ac:dyDescent="0.25"/>
  <cols>
    <col min="1" max="2" width="14.85546875" style="159" customWidth="1"/>
    <col min="3" max="3" width="54.42578125" style="159" customWidth="1"/>
    <col min="4" max="4" width="17" style="159" customWidth="1"/>
    <col min="5" max="9" width="18.85546875" style="159" customWidth="1"/>
    <col min="10" max="10" width="16.140625" style="159" customWidth="1"/>
    <col min="11" max="11" width="8.140625" style="159" customWidth="1"/>
    <col min="12" max="14" width="16.140625" style="159" customWidth="1"/>
    <col min="15" max="16" width="13.42578125" style="159" customWidth="1"/>
    <col min="17" max="16384" width="8.7109375" style="159"/>
  </cols>
  <sheetData>
    <row r="1" spans="1:15" ht="14.1" customHeight="1" x14ac:dyDescent="0.25">
      <c r="A1" s="247" t="s">
        <v>264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</row>
    <row r="2" spans="1:15" ht="14.1" customHeight="1" x14ac:dyDescent="0.25">
      <c r="A2" s="249" t="s">
        <v>265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</row>
    <row r="3" spans="1:15" ht="7.15" customHeight="1" x14ac:dyDescent="0.25"/>
    <row r="4" spans="1:15" x14ac:dyDescent="0.25">
      <c r="A4" s="161" t="s">
        <v>129</v>
      </c>
      <c r="B4" s="160" t="s">
        <v>129</v>
      </c>
      <c r="C4" s="162" t="s">
        <v>129</v>
      </c>
      <c r="D4" s="163" t="s">
        <v>129</v>
      </c>
      <c r="E4" s="250" t="s">
        <v>266</v>
      </c>
      <c r="F4" s="251"/>
      <c r="G4" s="251"/>
      <c r="H4" s="251"/>
      <c r="I4" s="252"/>
      <c r="J4" s="250" t="s">
        <v>130</v>
      </c>
      <c r="K4" s="251"/>
      <c r="L4" s="251"/>
      <c r="M4" s="251"/>
      <c r="N4" s="252"/>
      <c r="O4" s="164" t="s">
        <v>131</v>
      </c>
    </row>
    <row r="5" spans="1:15" x14ac:dyDescent="0.25">
      <c r="A5" s="165" t="s">
        <v>247</v>
      </c>
      <c r="B5" s="166" t="s">
        <v>132</v>
      </c>
      <c r="C5" s="167" t="s">
        <v>133</v>
      </c>
      <c r="D5" s="168" t="s">
        <v>248</v>
      </c>
      <c r="E5" s="169" t="s">
        <v>2</v>
      </c>
      <c r="F5" s="168" t="s">
        <v>267</v>
      </c>
      <c r="G5" s="168" t="s">
        <v>134</v>
      </c>
      <c r="H5" s="168" t="s">
        <v>135</v>
      </c>
      <c r="I5" s="170" t="s">
        <v>136</v>
      </c>
      <c r="J5" s="168" t="s">
        <v>2</v>
      </c>
      <c r="K5" s="168" t="s">
        <v>137</v>
      </c>
      <c r="L5" s="168" t="s">
        <v>134</v>
      </c>
      <c r="M5" s="168" t="s">
        <v>135</v>
      </c>
      <c r="N5" s="170" t="s">
        <v>136</v>
      </c>
      <c r="O5" s="171" t="s">
        <v>138</v>
      </c>
    </row>
    <row r="6" spans="1:15" x14ac:dyDescent="0.25">
      <c r="A6" s="161" t="s">
        <v>249</v>
      </c>
      <c r="B6" s="160">
        <v>200011554</v>
      </c>
      <c r="C6" s="162" t="s">
        <v>20</v>
      </c>
      <c r="D6" s="163" t="s">
        <v>250</v>
      </c>
      <c r="E6" s="172">
        <v>49812.12</v>
      </c>
      <c r="F6" s="173">
        <v>1338.48</v>
      </c>
      <c r="G6" s="174">
        <v>48473.64</v>
      </c>
      <c r="H6" s="173">
        <v>48360.62</v>
      </c>
      <c r="I6" s="175">
        <v>0.99766842349780216</v>
      </c>
      <c r="J6" s="176">
        <v>1841.396</v>
      </c>
      <c r="K6" s="185">
        <v>13.853999999999999</v>
      </c>
      <c r="L6" s="177">
        <v>1827.5419999999999</v>
      </c>
      <c r="M6" s="178">
        <v>1818.546</v>
      </c>
      <c r="N6" s="175">
        <v>0.99507754130958415</v>
      </c>
      <c r="O6" s="179">
        <v>628612.66399999999</v>
      </c>
    </row>
    <row r="7" spans="1:15" x14ac:dyDescent="0.25">
      <c r="A7" s="161" t="s">
        <v>249</v>
      </c>
      <c r="B7" s="160">
        <v>200012124</v>
      </c>
      <c r="C7" s="162" t="s">
        <v>139</v>
      </c>
      <c r="D7" s="163" t="s">
        <v>129</v>
      </c>
      <c r="E7" s="172">
        <v>75627.070000000007</v>
      </c>
      <c r="F7" s="173">
        <v>2147.0300000000002</v>
      </c>
      <c r="G7" s="174">
        <v>73480.039999999994</v>
      </c>
      <c r="H7" s="173">
        <v>62352.52</v>
      </c>
      <c r="I7" s="175">
        <v>0.84856404541968133</v>
      </c>
      <c r="J7" s="176">
        <v>3034.9609999999998</v>
      </c>
      <c r="K7" s="178">
        <v>40.47</v>
      </c>
      <c r="L7" s="177">
        <v>2994.491</v>
      </c>
      <c r="M7" s="178">
        <v>2761.116</v>
      </c>
      <c r="N7" s="175">
        <v>0.92206521909733574</v>
      </c>
      <c r="O7" s="179">
        <v>920325.51300000004</v>
      </c>
    </row>
    <row r="8" spans="1:15" x14ac:dyDescent="0.25">
      <c r="A8" s="161" t="s">
        <v>249</v>
      </c>
      <c r="B8" s="160">
        <v>200012834</v>
      </c>
      <c r="C8" s="162" t="s">
        <v>3</v>
      </c>
      <c r="D8" s="163" t="s">
        <v>129</v>
      </c>
      <c r="E8" s="172">
        <v>36847.4</v>
      </c>
      <c r="F8" s="173">
        <v>644.37</v>
      </c>
      <c r="G8" s="174">
        <v>36203.03</v>
      </c>
      <c r="H8" s="173">
        <v>24509.97</v>
      </c>
      <c r="I8" s="175">
        <v>0.67701432725382382</v>
      </c>
      <c r="J8" s="176">
        <v>1651.123</v>
      </c>
      <c r="K8" s="178">
        <v>21.29</v>
      </c>
      <c r="L8" s="177">
        <v>1629.8330000000001</v>
      </c>
      <c r="M8" s="178">
        <v>1313.547</v>
      </c>
      <c r="N8" s="175">
        <v>0.80593962694337395</v>
      </c>
      <c r="O8" s="179">
        <v>460363.09899999999</v>
      </c>
    </row>
    <row r="9" spans="1:15" x14ac:dyDescent="0.25">
      <c r="A9" s="161" t="s">
        <v>249</v>
      </c>
      <c r="B9" s="160">
        <v>200012841</v>
      </c>
      <c r="C9" s="162" t="s">
        <v>140</v>
      </c>
      <c r="D9" s="163" t="s">
        <v>251</v>
      </c>
      <c r="E9" s="172">
        <v>44356.76</v>
      </c>
      <c r="F9" s="173">
        <v>1998.22</v>
      </c>
      <c r="G9" s="174">
        <v>42358.54</v>
      </c>
      <c r="H9" s="173">
        <v>34196.519999999997</v>
      </c>
      <c r="I9" s="175">
        <v>0.80731111128948263</v>
      </c>
      <c r="J9" s="176">
        <v>1781.8019999999999</v>
      </c>
      <c r="K9" s="178">
        <v>38.848999999999997</v>
      </c>
      <c r="L9" s="177">
        <v>1742.953</v>
      </c>
      <c r="M9" s="178">
        <v>1579.0650000000001</v>
      </c>
      <c r="N9" s="175">
        <v>0.90597107323031656</v>
      </c>
      <c r="O9" s="179">
        <v>538886.19499999995</v>
      </c>
    </row>
    <row r="10" spans="1:15" x14ac:dyDescent="0.25">
      <c r="A10" s="161" t="s">
        <v>249</v>
      </c>
      <c r="B10" s="160">
        <v>200021706</v>
      </c>
      <c r="C10" s="162" t="s">
        <v>141</v>
      </c>
      <c r="D10" s="163" t="s">
        <v>129</v>
      </c>
      <c r="E10" s="172">
        <v>43237.14</v>
      </c>
      <c r="F10" s="173">
        <v>3083.07</v>
      </c>
      <c r="G10" s="174">
        <v>40154.07</v>
      </c>
      <c r="H10" s="173">
        <v>34124.17</v>
      </c>
      <c r="I10" s="175">
        <v>0.84983091377785613</v>
      </c>
      <c r="J10" s="176">
        <v>1825.182</v>
      </c>
      <c r="K10" s="178">
        <v>57.945</v>
      </c>
      <c r="L10" s="177">
        <v>1767.2370000000001</v>
      </c>
      <c r="M10" s="178">
        <v>1667.8320000000001</v>
      </c>
      <c r="N10" s="175">
        <v>0.94375117768584516</v>
      </c>
      <c r="O10" s="179">
        <v>378694.44900000002</v>
      </c>
    </row>
    <row r="11" spans="1:15" x14ac:dyDescent="0.25">
      <c r="A11" s="161" t="s">
        <v>249</v>
      </c>
      <c r="B11" s="160">
        <v>200023854</v>
      </c>
      <c r="C11" s="162" t="s">
        <v>80</v>
      </c>
      <c r="D11" s="163" t="s">
        <v>129</v>
      </c>
      <c r="E11" s="172">
        <v>72548.7</v>
      </c>
      <c r="F11" s="173">
        <v>4200.28</v>
      </c>
      <c r="G11" s="174">
        <v>68348.42</v>
      </c>
      <c r="H11" s="173">
        <v>28944.54</v>
      </c>
      <c r="I11" s="175">
        <v>0.42348513689124051</v>
      </c>
      <c r="J11" s="176">
        <v>2215.0700000000002</v>
      </c>
      <c r="K11" s="178">
        <v>287.214</v>
      </c>
      <c r="L11" s="177">
        <v>1927.856</v>
      </c>
      <c r="M11" s="178">
        <v>1156.0260000000001</v>
      </c>
      <c r="N11" s="175">
        <v>0.59964333435692296</v>
      </c>
      <c r="O11" s="179">
        <v>128805.402</v>
      </c>
    </row>
    <row r="12" spans="1:15" x14ac:dyDescent="0.25">
      <c r="A12" s="161" t="s">
        <v>249</v>
      </c>
      <c r="B12" s="160">
        <v>200025919</v>
      </c>
      <c r="C12" s="162" t="s">
        <v>4</v>
      </c>
      <c r="D12" s="163" t="s">
        <v>129</v>
      </c>
      <c r="E12" s="172">
        <v>43251.87</v>
      </c>
      <c r="F12" s="173">
        <v>3413.27</v>
      </c>
      <c r="G12" s="174">
        <v>39838.6</v>
      </c>
      <c r="H12" s="173">
        <v>39434.26</v>
      </c>
      <c r="I12" s="175">
        <v>0.98985054695697139</v>
      </c>
      <c r="J12" s="176">
        <v>1914.8889999999999</v>
      </c>
      <c r="K12" s="178">
        <v>70.739999999999995</v>
      </c>
      <c r="L12" s="177">
        <v>1844.1489999999999</v>
      </c>
      <c r="M12" s="178">
        <v>1827.8789999999999</v>
      </c>
      <c r="N12" s="175">
        <v>0.99117750246861835</v>
      </c>
      <c r="O12" s="179">
        <v>574511.75300000003</v>
      </c>
    </row>
    <row r="13" spans="1:15" x14ac:dyDescent="0.25">
      <c r="A13" s="161" t="s">
        <v>249</v>
      </c>
      <c r="B13" s="160">
        <v>200025926</v>
      </c>
      <c r="C13" s="162" t="s">
        <v>5</v>
      </c>
      <c r="D13" s="163" t="s">
        <v>129</v>
      </c>
      <c r="E13" s="172">
        <v>112460.92</v>
      </c>
      <c r="F13" s="173">
        <v>8104.08</v>
      </c>
      <c r="G13" s="174">
        <v>104356.84</v>
      </c>
      <c r="H13" s="173">
        <v>84075.64</v>
      </c>
      <c r="I13" s="175">
        <v>0.80565528814402587</v>
      </c>
      <c r="J13" s="176">
        <v>3712.9189999999999</v>
      </c>
      <c r="K13" s="178">
        <v>114.054</v>
      </c>
      <c r="L13" s="177">
        <v>3598.8649999999998</v>
      </c>
      <c r="M13" s="178">
        <v>3150.8679999999999</v>
      </c>
      <c r="N13" s="175">
        <v>0.87551714221011345</v>
      </c>
      <c r="O13" s="179">
        <v>982610.98400000005</v>
      </c>
    </row>
    <row r="14" spans="1:15" x14ac:dyDescent="0.25">
      <c r="A14" s="161" t="s">
        <v>249</v>
      </c>
      <c r="B14" s="160">
        <v>200031514</v>
      </c>
      <c r="C14" s="162" t="s">
        <v>142</v>
      </c>
      <c r="D14" s="163" t="s">
        <v>129</v>
      </c>
      <c r="E14" s="172">
        <v>41106.550000000003</v>
      </c>
      <c r="F14" s="173">
        <v>394.32</v>
      </c>
      <c r="G14" s="174">
        <v>40712.230000000003</v>
      </c>
      <c r="H14" s="173">
        <v>14167.68</v>
      </c>
      <c r="I14" s="175">
        <v>0.34799567599220183</v>
      </c>
      <c r="J14" s="176">
        <v>2124.3180000000002</v>
      </c>
      <c r="K14" s="178">
        <v>12</v>
      </c>
      <c r="L14" s="177">
        <v>2112.3180000000002</v>
      </c>
      <c r="M14" s="178">
        <v>1201.9100000000001</v>
      </c>
      <c r="N14" s="175">
        <v>0.5690005008715544</v>
      </c>
      <c r="O14" s="179">
        <v>295003.908</v>
      </c>
    </row>
    <row r="15" spans="1:15" x14ac:dyDescent="0.25">
      <c r="A15" s="161" t="s">
        <v>249</v>
      </c>
      <c r="B15" s="160">
        <v>200031620</v>
      </c>
      <c r="C15" s="162" t="s">
        <v>143</v>
      </c>
      <c r="D15" s="163" t="s">
        <v>129</v>
      </c>
      <c r="E15" s="172">
        <v>29448.55</v>
      </c>
      <c r="F15" s="173">
        <v>2509.39</v>
      </c>
      <c r="G15" s="174">
        <v>26939.16</v>
      </c>
      <c r="H15" s="173">
        <v>25877.98</v>
      </c>
      <c r="I15" s="175">
        <v>0.9606082743485691</v>
      </c>
      <c r="J15" s="176">
        <v>1120.921</v>
      </c>
      <c r="K15" s="178">
        <v>214.184</v>
      </c>
      <c r="L15" s="177">
        <v>906.73699999999997</v>
      </c>
      <c r="M15" s="178">
        <v>860.66600000000005</v>
      </c>
      <c r="N15" s="175">
        <v>0.94919033854359092</v>
      </c>
      <c r="O15" s="179">
        <v>420335.60600000003</v>
      </c>
    </row>
    <row r="16" spans="1:15" x14ac:dyDescent="0.25">
      <c r="A16" s="161" t="s">
        <v>249</v>
      </c>
      <c r="B16" s="160">
        <v>200031637</v>
      </c>
      <c r="C16" s="162" t="s">
        <v>144</v>
      </c>
      <c r="D16" s="163" t="s">
        <v>129</v>
      </c>
      <c r="E16" s="172">
        <v>18089.77</v>
      </c>
      <c r="F16" s="173">
        <v>1628.23</v>
      </c>
      <c r="G16" s="174">
        <v>16461.54</v>
      </c>
      <c r="H16" s="173">
        <v>2005.11</v>
      </c>
      <c r="I16" s="175">
        <v>0.12180573627983773</v>
      </c>
      <c r="J16" s="176">
        <v>708.428</v>
      </c>
      <c r="K16" s="178">
        <v>101.994</v>
      </c>
      <c r="L16" s="177">
        <v>606.43399999999997</v>
      </c>
      <c r="M16" s="178">
        <v>94.331999999999994</v>
      </c>
      <c r="N16" s="175">
        <v>0.15555196443471178</v>
      </c>
      <c r="O16" s="179">
        <v>16412.567999999999</v>
      </c>
    </row>
    <row r="17" spans="1:15" x14ac:dyDescent="0.25">
      <c r="A17" s="161" t="s">
        <v>249</v>
      </c>
      <c r="B17" s="160">
        <v>200034485</v>
      </c>
      <c r="C17" s="162" t="s">
        <v>6</v>
      </c>
      <c r="D17" s="163" t="s">
        <v>129</v>
      </c>
      <c r="E17" s="172">
        <v>45787.28</v>
      </c>
      <c r="F17" s="173">
        <v>3181.45</v>
      </c>
      <c r="G17" s="174">
        <v>42605.83</v>
      </c>
      <c r="H17" s="173">
        <v>42237.3</v>
      </c>
      <c r="I17" s="175">
        <v>0.99135024479044298</v>
      </c>
      <c r="J17" s="176">
        <v>1442.713</v>
      </c>
      <c r="K17" s="178">
        <v>44.81</v>
      </c>
      <c r="L17" s="177">
        <v>1397.903</v>
      </c>
      <c r="M17" s="178">
        <v>1391.673</v>
      </c>
      <c r="N17" s="175">
        <v>0.99554332453682404</v>
      </c>
      <c r="O17" s="179">
        <v>325313.40000000002</v>
      </c>
    </row>
    <row r="18" spans="1:15" x14ac:dyDescent="0.25">
      <c r="A18" s="161" t="s">
        <v>249</v>
      </c>
      <c r="B18" s="160">
        <v>200039428</v>
      </c>
      <c r="C18" s="162" t="s">
        <v>228</v>
      </c>
      <c r="D18" s="163" t="s">
        <v>129</v>
      </c>
      <c r="E18" s="172">
        <v>31015.42</v>
      </c>
      <c r="F18" s="173">
        <v>30.88</v>
      </c>
      <c r="G18" s="174">
        <v>30984.54</v>
      </c>
      <c r="H18" s="173">
        <v>19636.580000000002</v>
      </c>
      <c r="I18" s="175">
        <v>0.63375412383078789</v>
      </c>
      <c r="J18" s="176">
        <v>1129.58</v>
      </c>
      <c r="K18" s="178">
        <v>6.6</v>
      </c>
      <c r="L18" s="177">
        <v>1122.98</v>
      </c>
      <c r="M18" s="178">
        <v>823.27099999999996</v>
      </c>
      <c r="N18" s="175">
        <v>0.73311278918591605</v>
      </c>
      <c r="O18" s="179">
        <v>226910.74400000001</v>
      </c>
    </row>
    <row r="19" spans="1:15" x14ac:dyDescent="0.25">
      <c r="A19" s="161" t="s">
        <v>249</v>
      </c>
      <c r="B19" s="160">
        <v>200040189</v>
      </c>
      <c r="C19" s="162" t="s">
        <v>7</v>
      </c>
      <c r="D19" s="163" t="s">
        <v>129</v>
      </c>
      <c r="E19" s="172">
        <v>13343.41</v>
      </c>
      <c r="F19" s="173">
        <v>919.35</v>
      </c>
      <c r="G19" s="174">
        <v>12424.06</v>
      </c>
      <c r="H19" s="173">
        <v>11307.19</v>
      </c>
      <c r="I19" s="175">
        <v>0.91010426543336076</v>
      </c>
      <c r="J19" s="176">
        <v>595.27599999999995</v>
      </c>
      <c r="K19" s="178">
        <v>10.329000000000001</v>
      </c>
      <c r="L19" s="177">
        <v>584.947</v>
      </c>
      <c r="M19" s="178">
        <v>557.18200000000002</v>
      </c>
      <c r="N19" s="175">
        <v>0.95253416121460577</v>
      </c>
      <c r="O19" s="179">
        <v>95948</v>
      </c>
    </row>
    <row r="20" spans="1:15" x14ac:dyDescent="0.25">
      <c r="A20" s="161" t="s">
        <v>249</v>
      </c>
      <c r="B20" s="160">
        <v>200040875</v>
      </c>
      <c r="C20" s="162" t="s">
        <v>145</v>
      </c>
      <c r="D20" s="163" t="s">
        <v>129</v>
      </c>
      <c r="E20" s="172">
        <v>41100.449999999997</v>
      </c>
      <c r="F20" s="173">
        <v>1967.49</v>
      </c>
      <c r="G20" s="174">
        <v>39132.959999999999</v>
      </c>
      <c r="H20" s="173">
        <v>34689.9</v>
      </c>
      <c r="I20" s="175">
        <v>0.88646246028922937</v>
      </c>
      <c r="J20" s="176">
        <v>1656.192</v>
      </c>
      <c r="K20" s="178">
        <v>33.29</v>
      </c>
      <c r="L20" s="177">
        <v>1622.902</v>
      </c>
      <c r="M20" s="178">
        <v>1506.662</v>
      </c>
      <c r="N20" s="175">
        <v>0.9283752192060889</v>
      </c>
      <c r="O20" s="179">
        <v>472001.29800000001</v>
      </c>
    </row>
    <row r="21" spans="1:15" x14ac:dyDescent="0.25">
      <c r="A21" s="161" t="s">
        <v>249</v>
      </c>
      <c r="B21" s="160">
        <v>200041414</v>
      </c>
      <c r="C21" s="162" t="s">
        <v>146</v>
      </c>
      <c r="D21" s="163" t="s">
        <v>129</v>
      </c>
      <c r="E21" s="172">
        <v>46781.41</v>
      </c>
      <c r="F21" s="173">
        <v>2409.37</v>
      </c>
      <c r="G21" s="174">
        <v>44372.04</v>
      </c>
      <c r="H21" s="173">
        <v>35068.25</v>
      </c>
      <c r="I21" s="175">
        <v>0.79032314042807139</v>
      </c>
      <c r="J21" s="176">
        <v>1960.4380000000001</v>
      </c>
      <c r="K21" s="178">
        <v>52</v>
      </c>
      <c r="L21" s="177">
        <v>1908.4380000000001</v>
      </c>
      <c r="M21" s="178">
        <v>1635.6969999999999</v>
      </c>
      <c r="N21" s="175">
        <v>0.85708679034896607</v>
      </c>
      <c r="O21" s="179">
        <v>597363.86499999999</v>
      </c>
    </row>
    <row r="22" spans="1:15" x14ac:dyDescent="0.25">
      <c r="A22" s="161" t="s">
        <v>249</v>
      </c>
      <c r="B22" s="160">
        <v>200042435</v>
      </c>
      <c r="C22" s="162" t="s">
        <v>147</v>
      </c>
      <c r="D22" s="163" t="s">
        <v>129</v>
      </c>
      <c r="E22" s="172">
        <v>81244.100000000006</v>
      </c>
      <c r="F22" s="173">
        <v>6011.16</v>
      </c>
      <c r="G22" s="174">
        <v>75232.94</v>
      </c>
      <c r="H22" s="173">
        <v>10830.36</v>
      </c>
      <c r="I22" s="175">
        <v>0.14395768661971736</v>
      </c>
      <c r="J22" s="176">
        <v>3285.2089999999998</v>
      </c>
      <c r="K22" s="178">
        <v>409.02199999999999</v>
      </c>
      <c r="L22" s="177">
        <v>2876.1869999999999</v>
      </c>
      <c r="M22" s="178">
        <v>671.26</v>
      </c>
      <c r="N22" s="175">
        <v>0.23338538140948414</v>
      </c>
      <c r="O22" s="179">
        <v>144656.114</v>
      </c>
    </row>
    <row r="23" spans="1:15" x14ac:dyDescent="0.25">
      <c r="A23" s="161" t="s">
        <v>249</v>
      </c>
      <c r="B23" s="160">
        <v>200042992</v>
      </c>
      <c r="C23" s="162" t="s">
        <v>148</v>
      </c>
      <c r="D23" s="163" t="s">
        <v>129</v>
      </c>
      <c r="E23" s="172">
        <v>71442.289999999994</v>
      </c>
      <c r="F23" s="173">
        <v>376.32</v>
      </c>
      <c r="G23" s="174">
        <v>71065.97</v>
      </c>
      <c r="H23" s="173">
        <v>28818.39</v>
      </c>
      <c r="I23" s="175">
        <v>0.40551602968340544</v>
      </c>
      <c r="J23" s="176">
        <v>1773.789</v>
      </c>
      <c r="K23" s="178">
        <v>4.766</v>
      </c>
      <c r="L23" s="177">
        <v>1769.0229999999999</v>
      </c>
      <c r="M23" s="178">
        <v>846.57399999999996</v>
      </c>
      <c r="N23" s="175">
        <v>0.47855454677525389</v>
      </c>
      <c r="O23" s="179">
        <v>551213.25199999998</v>
      </c>
    </row>
    <row r="24" spans="1:15" x14ac:dyDescent="0.25">
      <c r="A24" s="161" t="s">
        <v>249</v>
      </c>
      <c r="B24" s="160">
        <v>200043647</v>
      </c>
      <c r="C24" s="162" t="s">
        <v>149</v>
      </c>
      <c r="D24" s="163" t="s">
        <v>129</v>
      </c>
      <c r="E24" s="172">
        <v>28129.98</v>
      </c>
      <c r="F24" s="173">
        <v>603.39</v>
      </c>
      <c r="G24" s="174">
        <v>27526.59</v>
      </c>
      <c r="H24" s="173">
        <v>2428.73</v>
      </c>
      <c r="I24" s="175">
        <v>8.8232142085162016E-2</v>
      </c>
      <c r="J24" s="176">
        <v>969.43700000000001</v>
      </c>
      <c r="K24" s="178">
        <v>3.99</v>
      </c>
      <c r="L24" s="177">
        <v>965.447</v>
      </c>
      <c r="M24" s="178">
        <v>94.527000000000001</v>
      </c>
      <c r="N24" s="175">
        <v>9.7910087244561322E-2</v>
      </c>
      <c r="O24" s="179">
        <v>19373.2</v>
      </c>
    </row>
    <row r="25" spans="1:15" x14ac:dyDescent="0.25">
      <c r="A25" s="161" t="s">
        <v>249</v>
      </c>
      <c r="B25" s="160">
        <v>200044538</v>
      </c>
      <c r="C25" s="162" t="s">
        <v>150</v>
      </c>
      <c r="D25" s="163" t="s">
        <v>129</v>
      </c>
      <c r="E25" s="172">
        <v>20376.560000000001</v>
      </c>
      <c r="F25" s="173">
        <v>2240.66</v>
      </c>
      <c r="G25" s="174">
        <v>18135.900000000001</v>
      </c>
      <c r="H25" s="173">
        <v>14835.43</v>
      </c>
      <c r="I25" s="175">
        <v>0.81801454573525434</v>
      </c>
      <c r="J25" s="176">
        <v>826.346</v>
      </c>
      <c r="K25" s="178">
        <v>36.549999999999997</v>
      </c>
      <c r="L25" s="177">
        <v>789.79600000000005</v>
      </c>
      <c r="M25" s="178">
        <v>663.90599999999995</v>
      </c>
      <c r="N25" s="175">
        <v>0.84060440923985436</v>
      </c>
      <c r="O25" s="179">
        <v>178371.44500000001</v>
      </c>
    </row>
    <row r="26" spans="1:15" x14ac:dyDescent="0.25">
      <c r="A26" s="161" t="s">
        <v>249</v>
      </c>
      <c r="B26" s="160">
        <v>200049625</v>
      </c>
      <c r="C26" s="162" t="s">
        <v>8</v>
      </c>
      <c r="D26" s="163" t="s">
        <v>129</v>
      </c>
      <c r="E26" s="172">
        <v>47127.22</v>
      </c>
      <c r="F26" s="173">
        <v>649.38</v>
      </c>
      <c r="G26" s="174">
        <v>46477.84</v>
      </c>
      <c r="H26" s="173">
        <v>45050.21</v>
      </c>
      <c r="I26" s="175">
        <v>0.96928364140846479</v>
      </c>
      <c r="J26" s="176">
        <v>1936.9490000000001</v>
      </c>
      <c r="K26" s="178">
        <v>15.73</v>
      </c>
      <c r="L26" s="177">
        <v>1921.2190000000001</v>
      </c>
      <c r="M26" s="178">
        <v>1897.6790000000001</v>
      </c>
      <c r="N26" s="175">
        <v>0.98774736248184092</v>
      </c>
      <c r="O26" s="179">
        <v>605428.674</v>
      </c>
    </row>
    <row r="27" spans="1:15" x14ac:dyDescent="0.25">
      <c r="A27" s="161" t="s">
        <v>249</v>
      </c>
      <c r="B27" s="160">
        <v>200050751</v>
      </c>
      <c r="C27" s="162" t="s">
        <v>151</v>
      </c>
      <c r="D27" s="163" t="s">
        <v>129</v>
      </c>
      <c r="E27" s="172">
        <v>14683.79</v>
      </c>
      <c r="F27" s="173">
        <v>860.38</v>
      </c>
      <c r="G27" s="174">
        <v>13823.41</v>
      </c>
      <c r="H27" s="173">
        <v>12796.36</v>
      </c>
      <c r="I27" s="175">
        <v>0.92570212415026398</v>
      </c>
      <c r="J27" s="176">
        <v>781.26599999999996</v>
      </c>
      <c r="K27" s="178">
        <v>25.26</v>
      </c>
      <c r="L27" s="177">
        <v>756.00599999999997</v>
      </c>
      <c r="M27" s="178">
        <v>731.67700000000002</v>
      </c>
      <c r="N27" s="175">
        <v>0.96781903847323958</v>
      </c>
      <c r="O27" s="179">
        <v>191318.34299999999</v>
      </c>
    </row>
    <row r="28" spans="1:15" x14ac:dyDescent="0.25">
      <c r="A28" s="161" t="s">
        <v>249</v>
      </c>
      <c r="B28" s="160">
        <v>200055084</v>
      </c>
      <c r="C28" s="162" t="s">
        <v>152</v>
      </c>
      <c r="D28" s="163" t="s">
        <v>129</v>
      </c>
      <c r="E28" s="172">
        <v>12666.91</v>
      </c>
      <c r="F28" s="173">
        <v>0</v>
      </c>
      <c r="G28" s="174">
        <v>12666.91</v>
      </c>
      <c r="H28" s="173">
        <v>10189.34</v>
      </c>
      <c r="I28" s="175">
        <v>0.80440612588231852</v>
      </c>
      <c r="J28" s="176">
        <v>558.41099999999994</v>
      </c>
      <c r="K28" s="178">
        <v>0</v>
      </c>
      <c r="L28" s="177">
        <v>558.41099999999994</v>
      </c>
      <c r="M28" s="178">
        <v>492.87</v>
      </c>
      <c r="N28" s="175">
        <v>0.88262946109585949</v>
      </c>
      <c r="O28" s="179">
        <v>147623.29</v>
      </c>
    </row>
    <row r="29" spans="1:15" x14ac:dyDescent="0.25">
      <c r="A29" s="161" t="s">
        <v>249</v>
      </c>
      <c r="B29" s="160">
        <v>200079202</v>
      </c>
      <c r="C29" s="162" t="s">
        <v>153</v>
      </c>
      <c r="D29" s="163" t="s">
        <v>129</v>
      </c>
      <c r="E29" s="172">
        <v>25168.400000000001</v>
      </c>
      <c r="F29" s="173">
        <v>0</v>
      </c>
      <c r="G29" s="174">
        <v>25168.400000000001</v>
      </c>
      <c r="H29" s="173">
        <v>24254.85</v>
      </c>
      <c r="I29" s="175">
        <v>0.96370249996026769</v>
      </c>
      <c r="J29" s="176">
        <v>1670.366</v>
      </c>
      <c r="K29" s="178">
        <v>0</v>
      </c>
      <c r="L29" s="177">
        <v>1670.366</v>
      </c>
      <c r="M29" s="178">
        <v>1613.6659999999999</v>
      </c>
      <c r="N29" s="175">
        <v>0.96605534355943545</v>
      </c>
      <c r="O29" s="179">
        <v>72053.399999999994</v>
      </c>
    </row>
    <row r="30" spans="1:15" x14ac:dyDescent="0.25">
      <c r="A30" s="161" t="s">
        <v>249</v>
      </c>
      <c r="B30" s="160">
        <v>200095578</v>
      </c>
      <c r="C30" s="162" t="s">
        <v>154</v>
      </c>
      <c r="D30" s="163" t="s">
        <v>129</v>
      </c>
      <c r="E30" s="172">
        <v>19542.11</v>
      </c>
      <c r="F30" s="173">
        <v>748.93</v>
      </c>
      <c r="G30" s="174">
        <v>18793.18</v>
      </c>
      <c r="H30" s="173">
        <v>6215.4</v>
      </c>
      <c r="I30" s="175">
        <v>0.33072635924308713</v>
      </c>
      <c r="J30" s="176">
        <v>214.15700000000001</v>
      </c>
      <c r="K30" s="178">
        <v>17.986999999999998</v>
      </c>
      <c r="L30" s="177">
        <v>196.17</v>
      </c>
      <c r="M30" s="178">
        <v>50.19</v>
      </c>
      <c r="N30" s="175">
        <v>0.2558495182749656</v>
      </c>
      <c r="O30" s="179">
        <v>34756.620000000003</v>
      </c>
    </row>
    <row r="31" spans="1:15" x14ac:dyDescent="0.25">
      <c r="A31" s="161" t="s">
        <v>249</v>
      </c>
      <c r="B31" s="160">
        <v>200106717</v>
      </c>
      <c r="C31" s="162" t="s">
        <v>155</v>
      </c>
      <c r="D31" s="163" t="s">
        <v>129</v>
      </c>
      <c r="E31" s="172">
        <v>55398.21</v>
      </c>
      <c r="F31" s="173">
        <v>2584.02</v>
      </c>
      <c r="G31" s="174">
        <v>52814.19</v>
      </c>
      <c r="H31" s="173">
        <v>15907.14</v>
      </c>
      <c r="I31" s="175">
        <v>0.3011906459229991</v>
      </c>
      <c r="J31" s="176">
        <v>1184.8140000000001</v>
      </c>
      <c r="K31" s="178">
        <v>50.863</v>
      </c>
      <c r="L31" s="177">
        <v>1133.951</v>
      </c>
      <c r="M31" s="178">
        <v>376.45499999999998</v>
      </c>
      <c r="N31" s="175">
        <v>0.33198524451232903</v>
      </c>
      <c r="O31" s="179">
        <v>143887.91399999999</v>
      </c>
    </row>
    <row r="32" spans="1:15" x14ac:dyDescent="0.25">
      <c r="A32" s="161" t="s">
        <v>249</v>
      </c>
      <c r="B32" s="160">
        <v>200107653</v>
      </c>
      <c r="C32" s="162" t="s">
        <v>156</v>
      </c>
      <c r="D32" s="163" t="s">
        <v>129</v>
      </c>
      <c r="E32" s="172">
        <v>21791.64</v>
      </c>
      <c r="F32" s="173">
        <v>1933.65</v>
      </c>
      <c r="G32" s="174">
        <v>19857.990000000002</v>
      </c>
      <c r="H32" s="173">
        <v>13026.44</v>
      </c>
      <c r="I32" s="175">
        <v>0.65597978445955507</v>
      </c>
      <c r="J32" s="176">
        <v>844.59</v>
      </c>
      <c r="K32" s="178">
        <v>27.885000000000002</v>
      </c>
      <c r="L32" s="177">
        <v>816.70500000000004</v>
      </c>
      <c r="M32" s="178">
        <v>636.57899999999995</v>
      </c>
      <c r="N32" s="175">
        <v>0.77944790346575565</v>
      </c>
      <c r="O32" s="179">
        <v>227435.39</v>
      </c>
    </row>
    <row r="33" spans="1:15" x14ac:dyDescent="0.25">
      <c r="A33" s="161" t="s">
        <v>249</v>
      </c>
      <c r="B33" s="160">
        <v>200135519</v>
      </c>
      <c r="C33" s="162" t="s">
        <v>79</v>
      </c>
      <c r="D33" s="163" t="s">
        <v>129</v>
      </c>
      <c r="E33" s="172">
        <v>27584.44</v>
      </c>
      <c r="F33" s="173">
        <v>1130.5</v>
      </c>
      <c r="G33" s="174">
        <v>26453.94</v>
      </c>
      <c r="H33" s="173">
        <v>21866.33</v>
      </c>
      <c r="I33" s="175">
        <v>0.82658122003754453</v>
      </c>
      <c r="J33" s="176">
        <v>1267.721</v>
      </c>
      <c r="K33" s="178">
        <v>23.143999999999998</v>
      </c>
      <c r="L33" s="177">
        <v>1244.577</v>
      </c>
      <c r="M33" s="178">
        <v>1168.3330000000001</v>
      </c>
      <c r="N33" s="175">
        <v>0.93873902538774223</v>
      </c>
      <c r="O33" s="179">
        <v>342054.86800000002</v>
      </c>
    </row>
    <row r="34" spans="1:15" x14ac:dyDescent="0.25">
      <c r="A34" s="161" t="s">
        <v>249</v>
      </c>
      <c r="B34" s="160">
        <v>200137940</v>
      </c>
      <c r="C34" s="162" t="s">
        <v>17</v>
      </c>
      <c r="D34" s="163" t="s">
        <v>129</v>
      </c>
      <c r="E34" s="172">
        <v>15790.12</v>
      </c>
      <c r="F34" s="173">
        <v>1033.94</v>
      </c>
      <c r="G34" s="174">
        <v>14756.18</v>
      </c>
      <c r="H34" s="173">
        <v>13297.17</v>
      </c>
      <c r="I34" s="175">
        <v>0.90112549453855939</v>
      </c>
      <c r="J34" s="176">
        <v>675.23199999999997</v>
      </c>
      <c r="K34" s="178">
        <v>14.96</v>
      </c>
      <c r="L34" s="177">
        <v>660.27200000000005</v>
      </c>
      <c r="M34" s="178">
        <v>604.62599999999998</v>
      </c>
      <c r="N34" s="175">
        <v>0.91572261128746946</v>
      </c>
      <c r="O34" s="179">
        <v>176178.75200000001</v>
      </c>
    </row>
    <row r="35" spans="1:15" x14ac:dyDescent="0.25">
      <c r="A35" s="161" t="s">
        <v>249</v>
      </c>
      <c r="B35" s="160">
        <v>200138510</v>
      </c>
      <c r="C35" s="162" t="s">
        <v>11</v>
      </c>
      <c r="D35" s="163" t="s">
        <v>129</v>
      </c>
      <c r="E35" s="172">
        <v>30772.77</v>
      </c>
      <c r="F35" s="173">
        <v>1986.26</v>
      </c>
      <c r="G35" s="174">
        <v>28786.51</v>
      </c>
      <c r="H35" s="173">
        <v>28169.040000000001</v>
      </c>
      <c r="I35" s="175">
        <v>0.97855002221526677</v>
      </c>
      <c r="J35" s="176">
        <v>1229.241</v>
      </c>
      <c r="K35" s="178">
        <v>31.158000000000001</v>
      </c>
      <c r="L35" s="177">
        <v>1198.0830000000001</v>
      </c>
      <c r="M35" s="178">
        <v>1183.837</v>
      </c>
      <c r="N35" s="175">
        <v>0.98810933800078959</v>
      </c>
      <c r="O35" s="179">
        <v>499159.15100000001</v>
      </c>
    </row>
    <row r="36" spans="1:15" x14ac:dyDescent="0.25">
      <c r="A36" s="161" t="s">
        <v>249</v>
      </c>
      <c r="B36" s="160">
        <v>200140049</v>
      </c>
      <c r="C36" s="162" t="s">
        <v>18</v>
      </c>
      <c r="D36" s="163" t="s">
        <v>129</v>
      </c>
      <c r="E36" s="172">
        <v>20132.259999999998</v>
      </c>
      <c r="F36" s="173">
        <v>270.27</v>
      </c>
      <c r="G36" s="174">
        <v>19861.990000000002</v>
      </c>
      <c r="H36" s="173">
        <v>12434.12</v>
      </c>
      <c r="I36" s="175">
        <v>0.62602589166543732</v>
      </c>
      <c r="J36" s="176">
        <v>898.06700000000001</v>
      </c>
      <c r="K36" s="178">
        <v>5.3049999999999997</v>
      </c>
      <c r="L36" s="177">
        <v>892.76199999999994</v>
      </c>
      <c r="M36" s="178">
        <v>633.41499999999996</v>
      </c>
      <c r="N36" s="175">
        <v>0.70950040436308892</v>
      </c>
      <c r="O36" s="179">
        <v>222517.93</v>
      </c>
    </row>
    <row r="37" spans="1:15" x14ac:dyDescent="0.25">
      <c r="A37" s="161" t="s">
        <v>249</v>
      </c>
      <c r="B37" s="160">
        <v>200140070</v>
      </c>
      <c r="C37" s="162" t="s">
        <v>157</v>
      </c>
      <c r="D37" s="163" t="s">
        <v>129</v>
      </c>
      <c r="E37" s="172">
        <v>39492.300000000003</v>
      </c>
      <c r="F37" s="173">
        <v>3891.06</v>
      </c>
      <c r="G37" s="174">
        <v>35601.24</v>
      </c>
      <c r="H37" s="173">
        <v>31641.279999999999</v>
      </c>
      <c r="I37" s="175">
        <v>0.88876904287603464</v>
      </c>
      <c r="J37" s="176">
        <v>1555.5519999999999</v>
      </c>
      <c r="K37" s="178">
        <v>67.906999999999996</v>
      </c>
      <c r="L37" s="177">
        <v>1487.645</v>
      </c>
      <c r="M37" s="178">
        <v>1398.288</v>
      </c>
      <c r="N37" s="175">
        <v>0.93993392240756368</v>
      </c>
      <c r="O37" s="179">
        <v>532539.00399999996</v>
      </c>
    </row>
    <row r="38" spans="1:15" x14ac:dyDescent="0.25">
      <c r="A38" s="161" t="s">
        <v>249</v>
      </c>
      <c r="B38" s="160">
        <v>200140674</v>
      </c>
      <c r="C38" s="162" t="s">
        <v>268</v>
      </c>
      <c r="D38" s="163" t="s">
        <v>129</v>
      </c>
      <c r="E38" s="172">
        <v>1517.15</v>
      </c>
      <c r="F38" s="173">
        <v>0</v>
      </c>
      <c r="G38" s="174">
        <v>1517.15</v>
      </c>
      <c r="H38" s="173">
        <v>191.3</v>
      </c>
      <c r="I38" s="175">
        <v>0.1260916850673961</v>
      </c>
      <c r="J38" s="176">
        <v>38.649000000000001</v>
      </c>
      <c r="K38" s="178">
        <v>0</v>
      </c>
      <c r="L38" s="177">
        <v>38.649000000000001</v>
      </c>
      <c r="M38" s="178">
        <v>4.5999999999999996</v>
      </c>
      <c r="N38" s="175">
        <v>0.11901989702191519</v>
      </c>
      <c r="O38" s="179">
        <v>3591.95</v>
      </c>
    </row>
    <row r="39" spans="1:15" x14ac:dyDescent="0.25">
      <c r="A39" s="161" t="s">
        <v>249</v>
      </c>
      <c r="B39" s="160">
        <v>200141541</v>
      </c>
      <c r="C39" s="162" t="s">
        <v>46</v>
      </c>
      <c r="D39" s="163" t="s">
        <v>129</v>
      </c>
      <c r="E39" s="172">
        <v>37965.53</v>
      </c>
      <c r="F39" s="173">
        <v>2726.06</v>
      </c>
      <c r="G39" s="174">
        <v>35239.47</v>
      </c>
      <c r="H39" s="173">
        <v>24391.02</v>
      </c>
      <c r="I39" s="175">
        <v>0.69215059136814483</v>
      </c>
      <c r="J39" s="176">
        <v>1574.84</v>
      </c>
      <c r="K39" s="178">
        <v>55.218000000000004</v>
      </c>
      <c r="L39" s="177">
        <v>1519.6220000000001</v>
      </c>
      <c r="M39" s="178">
        <v>1300.329</v>
      </c>
      <c r="N39" s="175">
        <v>0.85569240245271516</v>
      </c>
      <c r="O39" s="179">
        <v>460779.01199999999</v>
      </c>
    </row>
    <row r="40" spans="1:15" x14ac:dyDescent="0.25">
      <c r="A40" s="161" t="s">
        <v>249</v>
      </c>
      <c r="B40" s="160">
        <v>200159577</v>
      </c>
      <c r="C40" s="162" t="s">
        <v>158</v>
      </c>
      <c r="D40" s="163" t="s">
        <v>129</v>
      </c>
      <c r="E40" s="172">
        <v>76171.399999999994</v>
      </c>
      <c r="F40" s="173">
        <v>3397.98</v>
      </c>
      <c r="G40" s="174">
        <v>72773.42</v>
      </c>
      <c r="H40" s="173">
        <v>67776.61</v>
      </c>
      <c r="I40" s="175">
        <v>0.93133743061683782</v>
      </c>
      <c r="J40" s="176">
        <v>3791.3420000000001</v>
      </c>
      <c r="K40" s="178">
        <v>90.563000000000002</v>
      </c>
      <c r="L40" s="177">
        <v>3700.779</v>
      </c>
      <c r="M40" s="178">
        <v>3596.348</v>
      </c>
      <c r="N40" s="175">
        <v>0.97178134657595061</v>
      </c>
      <c r="O40" s="179">
        <v>1399476.08</v>
      </c>
    </row>
    <row r="41" spans="1:15" x14ac:dyDescent="0.25">
      <c r="A41" s="161" t="s">
        <v>249</v>
      </c>
      <c r="B41" s="160">
        <v>200159676</v>
      </c>
      <c r="C41" s="162" t="s">
        <v>229</v>
      </c>
      <c r="D41" s="163" t="s">
        <v>129</v>
      </c>
      <c r="E41" s="172">
        <v>19587.59</v>
      </c>
      <c r="F41" s="173">
        <v>782.1</v>
      </c>
      <c r="G41" s="174">
        <v>18805.490000000002</v>
      </c>
      <c r="H41" s="173">
        <v>2761.32</v>
      </c>
      <c r="I41" s="175">
        <v>0.14683584421357807</v>
      </c>
      <c r="J41" s="176">
        <v>511.8</v>
      </c>
      <c r="K41" s="178">
        <v>46.8</v>
      </c>
      <c r="L41" s="177">
        <v>465</v>
      </c>
      <c r="M41" s="178">
        <v>128.89500000000001</v>
      </c>
      <c r="N41" s="175">
        <v>0.27719354838709676</v>
      </c>
      <c r="O41" s="179">
        <v>37325.644</v>
      </c>
    </row>
    <row r="42" spans="1:15" x14ac:dyDescent="0.25">
      <c r="A42" s="161" t="s">
        <v>249</v>
      </c>
      <c r="B42" s="160">
        <v>200166322</v>
      </c>
      <c r="C42" s="162" t="s">
        <v>269</v>
      </c>
      <c r="D42" s="163" t="s">
        <v>129</v>
      </c>
      <c r="E42" s="172">
        <v>4214.16</v>
      </c>
      <c r="F42" s="173">
        <v>1093.2</v>
      </c>
      <c r="G42" s="174">
        <v>3120.96</v>
      </c>
      <c r="H42" s="173">
        <v>0</v>
      </c>
      <c r="I42" s="175">
        <v>0</v>
      </c>
      <c r="J42" s="176">
        <v>433.2</v>
      </c>
      <c r="K42" s="178">
        <v>180</v>
      </c>
      <c r="L42" s="177">
        <v>253.2</v>
      </c>
      <c r="M42" s="178">
        <v>0</v>
      </c>
      <c r="N42" s="175">
        <v>0</v>
      </c>
      <c r="O42" s="179">
        <v>0</v>
      </c>
    </row>
    <row r="43" spans="1:15" x14ac:dyDescent="0.25">
      <c r="A43" s="161" t="s">
        <v>249</v>
      </c>
      <c r="B43" s="160">
        <v>200182711</v>
      </c>
      <c r="C43" s="162" t="s">
        <v>159</v>
      </c>
      <c r="D43" s="163" t="s">
        <v>129</v>
      </c>
      <c r="E43" s="172">
        <v>6705.55</v>
      </c>
      <c r="F43" s="173">
        <v>69.599999999999994</v>
      </c>
      <c r="G43" s="174">
        <v>6635.95</v>
      </c>
      <c r="H43" s="173">
        <v>1748.71</v>
      </c>
      <c r="I43" s="175">
        <v>0.26352067149390818</v>
      </c>
      <c r="J43" s="176">
        <v>178.29900000000001</v>
      </c>
      <c r="K43" s="178">
        <v>0</v>
      </c>
      <c r="L43" s="177">
        <v>178.29900000000001</v>
      </c>
      <c r="M43" s="178">
        <v>64.328999999999994</v>
      </c>
      <c r="N43" s="175">
        <v>0.36079282553463565</v>
      </c>
      <c r="O43" s="179">
        <v>16640.182499999999</v>
      </c>
    </row>
    <row r="44" spans="1:15" x14ac:dyDescent="0.25">
      <c r="A44" s="161" t="s">
        <v>249</v>
      </c>
      <c r="B44" s="160">
        <v>200188102</v>
      </c>
      <c r="C44" s="162" t="s">
        <v>160</v>
      </c>
      <c r="D44" s="163" t="s">
        <v>129</v>
      </c>
      <c r="E44" s="172">
        <v>30366.27</v>
      </c>
      <c r="F44" s="173">
        <v>2058.59</v>
      </c>
      <c r="G44" s="174">
        <v>28307.68</v>
      </c>
      <c r="H44" s="173">
        <v>28190.14</v>
      </c>
      <c r="I44" s="175">
        <v>0.99584776993381297</v>
      </c>
      <c r="J44" s="176">
        <v>1198.9449999999999</v>
      </c>
      <c r="K44" s="178">
        <v>25.998000000000001</v>
      </c>
      <c r="L44" s="177">
        <v>1172.9469999999999</v>
      </c>
      <c r="M44" s="178">
        <v>1167.8219999999999</v>
      </c>
      <c r="N44" s="175">
        <v>0.99563066361907226</v>
      </c>
      <c r="O44" s="179">
        <v>505614.777</v>
      </c>
    </row>
    <row r="45" spans="1:15" x14ac:dyDescent="0.25">
      <c r="A45" s="161" t="s">
        <v>249</v>
      </c>
      <c r="B45" s="160">
        <v>200512464</v>
      </c>
      <c r="C45" s="162" t="s">
        <v>15</v>
      </c>
      <c r="D45" s="163" t="s">
        <v>129</v>
      </c>
      <c r="E45" s="172">
        <v>44694.69</v>
      </c>
      <c r="F45" s="173">
        <v>2992.1</v>
      </c>
      <c r="G45" s="174">
        <v>41702.589999999997</v>
      </c>
      <c r="H45" s="173">
        <v>41702.589999999997</v>
      </c>
      <c r="I45" s="175">
        <v>1</v>
      </c>
      <c r="J45" s="176">
        <v>1874.0940000000001</v>
      </c>
      <c r="K45" s="178">
        <v>34.770000000000003</v>
      </c>
      <c r="L45" s="177">
        <v>1839.3240000000001</v>
      </c>
      <c r="M45" s="178">
        <v>1839.3240000000001</v>
      </c>
      <c r="N45" s="175">
        <v>1</v>
      </c>
      <c r="O45" s="179">
        <v>454560.88699999999</v>
      </c>
    </row>
    <row r="46" spans="1:15" x14ac:dyDescent="0.25">
      <c r="A46" s="161" t="s">
        <v>249</v>
      </c>
      <c r="B46" s="160">
        <v>200514277</v>
      </c>
      <c r="C46" s="162" t="s">
        <v>97</v>
      </c>
      <c r="D46" s="163" t="s">
        <v>252</v>
      </c>
      <c r="E46" s="172">
        <v>39391.99</v>
      </c>
      <c r="F46" s="173">
        <v>3697.07</v>
      </c>
      <c r="G46" s="174">
        <v>35694.92</v>
      </c>
      <c r="H46" s="173">
        <v>28409.43</v>
      </c>
      <c r="I46" s="175">
        <v>0.79589560643363255</v>
      </c>
      <c r="J46" s="176">
        <v>1497.3530000000001</v>
      </c>
      <c r="K46" s="178">
        <v>67.77</v>
      </c>
      <c r="L46" s="177">
        <v>1429.5830000000001</v>
      </c>
      <c r="M46" s="178">
        <v>1284.31</v>
      </c>
      <c r="N46" s="175">
        <v>0.89838085651550137</v>
      </c>
      <c r="O46" s="179">
        <v>377272.962</v>
      </c>
    </row>
    <row r="47" spans="1:15" x14ac:dyDescent="0.25">
      <c r="A47" s="161" t="s">
        <v>249</v>
      </c>
      <c r="B47" s="160">
        <v>200525099</v>
      </c>
      <c r="C47" s="162" t="s">
        <v>161</v>
      </c>
      <c r="D47" s="163" t="s">
        <v>253</v>
      </c>
      <c r="E47" s="172">
        <v>50020.41</v>
      </c>
      <c r="F47" s="173">
        <v>117.4</v>
      </c>
      <c r="G47" s="174">
        <v>49903.01</v>
      </c>
      <c r="H47" s="173">
        <v>27207.18</v>
      </c>
      <c r="I47" s="175">
        <v>0.5452011812513915</v>
      </c>
      <c r="J47" s="176">
        <v>1925.0309999999999</v>
      </c>
      <c r="K47" s="178">
        <v>8.8320000000000007</v>
      </c>
      <c r="L47" s="177">
        <v>1916.1990000000001</v>
      </c>
      <c r="M47" s="178">
        <v>1316.8330000000001</v>
      </c>
      <c r="N47" s="175">
        <v>0.68721098382788004</v>
      </c>
      <c r="O47" s="179">
        <v>310757.20400000003</v>
      </c>
    </row>
    <row r="48" spans="1:15" x14ac:dyDescent="0.25">
      <c r="A48" s="161" t="s">
        <v>249</v>
      </c>
      <c r="B48" s="160">
        <v>200531038</v>
      </c>
      <c r="C48" s="162" t="s">
        <v>163</v>
      </c>
      <c r="D48" s="163" t="s">
        <v>254</v>
      </c>
      <c r="E48" s="172">
        <v>301874.63</v>
      </c>
      <c r="F48" s="173">
        <v>20529.55</v>
      </c>
      <c r="G48" s="174">
        <v>281345.08</v>
      </c>
      <c r="H48" s="173">
        <v>170806.03</v>
      </c>
      <c r="I48" s="175">
        <v>0.60710508959317855</v>
      </c>
      <c r="J48" s="176">
        <v>10594.205</v>
      </c>
      <c r="K48" s="178">
        <v>790.58900000000006</v>
      </c>
      <c r="L48" s="177">
        <v>9803.616</v>
      </c>
      <c r="M48" s="178">
        <v>7507.92</v>
      </c>
      <c r="N48" s="175">
        <v>0.76583170944271994</v>
      </c>
      <c r="O48" s="179">
        <v>2159847.6065000002</v>
      </c>
    </row>
    <row r="49" spans="1:15" x14ac:dyDescent="0.25">
      <c r="A49" s="161" t="s">
        <v>249</v>
      </c>
      <c r="B49" s="160">
        <v>200536200</v>
      </c>
      <c r="C49" s="162" t="s">
        <v>164</v>
      </c>
      <c r="D49" s="163" t="s">
        <v>255</v>
      </c>
      <c r="E49" s="172">
        <v>54336.26</v>
      </c>
      <c r="F49" s="173">
        <v>5214.42</v>
      </c>
      <c r="G49" s="174">
        <v>49121.84</v>
      </c>
      <c r="H49" s="173">
        <v>19363.419999999998</v>
      </c>
      <c r="I49" s="175">
        <v>0.39419166708738923</v>
      </c>
      <c r="J49" s="176">
        <v>1411.4570000000001</v>
      </c>
      <c r="K49" s="178">
        <v>123.524</v>
      </c>
      <c r="L49" s="177">
        <v>1287.933</v>
      </c>
      <c r="M49" s="178">
        <v>801.07899999999995</v>
      </c>
      <c r="N49" s="175">
        <v>0.6219881003126716</v>
      </c>
      <c r="O49" s="179">
        <v>321624.95299999998</v>
      </c>
    </row>
    <row r="50" spans="1:15" x14ac:dyDescent="0.25">
      <c r="A50" s="161" t="s">
        <v>249</v>
      </c>
      <c r="B50" s="160">
        <v>200536224</v>
      </c>
      <c r="C50" s="162" t="s">
        <v>230</v>
      </c>
      <c r="D50" s="163" t="s">
        <v>256</v>
      </c>
      <c r="E50" s="172">
        <v>43548.82</v>
      </c>
      <c r="F50" s="173">
        <v>212.48</v>
      </c>
      <c r="G50" s="174">
        <v>43336.34</v>
      </c>
      <c r="H50" s="173">
        <v>22865.18</v>
      </c>
      <c r="I50" s="175">
        <v>0.52762139119270335</v>
      </c>
      <c r="J50" s="176">
        <v>2462.9340000000002</v>
      </c>
      <c r="K50" s="178">
        <v>2.75</v>
      </c>
      <c r="L50" s="177">
        <v>2460.1840000000002</v>
      </c>
      <c r="M50" s="178">
        <v>1519.1030000000001</v>
      </c>
      <c r="N50" s="175">
        <v>0.61747535956660149</v>
      </c>
      <c r="O50" s="179">
        <v>547710.37300000002</v>
      </c>
    </row>
    <row r="51" spans="1:15" x14ac:dyDescent="0.25">
      <c r="A51" s="161" t="s">
        <v>249</v>
      </c>
      <c r="B51" s="160">
        <v>200536248</v>
      </c>
      <c r="C51" s="162" t="s">
        <v>165</v>
      </c>
      <c r="D51" s="163" t="s">
        <v>129</v>
      </c>
      <c r="E51" s="172">
        <v>38534.68</v>
      </c>
      <c r="F51" s="173">
        <v>-60.28</v>
      </c>
      <c r="G51" s="174">
        <v>38594.959999999999</v>
      </c>
      <c r="H51" s="173">
        <v>15292.61</v>
      </c>
      <c r="I51" s="175">
        <v>0.39623334238460151</v>
      </c>
      <c r="J51" s="176">
        <v>1726.01</v>
      </c>
      <c r="K51" s="178">
        <v>1.6</v>
      </c>
      <c r="L51" s="177">
        <v>1724.41</v>
      </c>
      <c r="M51" s="178">
        <v>914.57500000000005</v>
      </c>
      <c r="N51" s="175">
        <v>0.53036980764435371</v>
      </c>
      <c r="O51" s="179">
        <v>317032.07</v>
      </c>
    </row>
    <row r="52" spans="1:15" x14ac:dyDescent="0.25">
      <c r="A52" s="161" t="s">
        <v>249</v>
      </c>
      <c r="B52" s="160">
        <v>200541495</v>
      </c>
      <c r="C52" s="162" t="s">
        <v>166</v>
      </c>
      <c r="D52" s="163" t="s">
        <v>257</v>
      </c>
      <c r="E52" s="172">
        <v>51755.44</v>
      </c>
      <c r="F52" s="173">
        <v>2439.0100000000002</v>
      </c>
      <c r="G52" s="174">
        <v>49316.43</v>
      </c>
      <c r="H52" s="173">
        <v>43344.14</v>
      </c>
      <c r="I52" s="175">
        <v>0.87889857396409266</v>
      </c>
      <c r="J52" s="176">
        <v>2105.384</v>
      </c>
      <c r="K52" s="178">
        <v>31.812000000000001</v>
      </c>
      <c r="L52" s="177">
        <v>2073.5720000000001</v>
      </c>
      <c r="M52" s="178">
        <v>1991.1479999999999</v>
      </c>
      <c r="N52" s="175">
        <v>0.96025023486042438</v>
      </c>
      <c r="O52" s="179">
        <v>570862.81900000002</v>
      </c>
    </row>
    <row r="53" spans="1:15" x14ac:dyDescent="0.25">
      <c r="A53" s="161" t="s">
        <v>249</v>
      </c>
      <c r="B53" s="160">
        <v>200544472</v>
      </c>
      <c r="C53" s="162" t="s">
        <v>167</v>
      </c>
      <c r="D53" s="163" t="s">
        <v>258</v>
      </c>
      <c r="E53" s="172">
        <v>102985.07</v>
      </c>
      <c r="F53" s="173">
        <v>9879.0400000000009</v>
      </c>
      <c r="G53" s="174">
        <v>93106.03</v>
      </c>
      <c r="H53" s="173">
        <v>52033.46</v>
      </c>
      <c r="I53" s="175">
        <v>0.55886240665615317</v>
      </c>
      <c r="J53" s="176">
        <v>3135.4870000000001</v>
      </c>
      <c r="K53" s="178">
        <v>121.04600000000001</v>
      </c>
      <c r="L53" s="177">
        <v>3014.4409999999998</v>
      </c>
      <c r="M53" s="178">
        <v>2171.355</v>
      </c>
      <c r="N53" s="175">
        <v>0.72031763103009816</v>
      </c>
      <c r="O53" s="179">
        <v>760018.98300000001</v>
      </c>
    </row>
    <row r="54" spans="1:15" x14ac:dyDescent="0.25">
      <c r="A54" s="161" t="s">
        <v>249</v>
      </c>
      <c r="B54" s="160">
        <v>200544489</v>
      </c>
      <c r="C54" s="162" t="s">
        <v>26</v>
      </c>
      <c r="D54" s="163" t="s">
        <v>259</v>
      </c>
      <c r="E54" s="172">
        <v>26605.65</v>
      </c>
      <c r="F54" s="173">
        <v>1352.82</v>
      </c>
      <c r="G54" s="174">
        <v>25252.83</v>
      </c>
      <c r="H54" s="173">
        <v>17141.59</v>
      </c>
      <c r="I54" s="175">
        <v>0.67879877225641638</v>
      </c>
      <c r="J54" s="176">
        <v>1261.807</v>
      </c>
      <c r="K54" s="178">
        <v>35.185000000000002</v>
      </c>
      <c r="L54" s="177">
        <v>1226.6220000000001</v>
      </c>
      <c r="M54" s="178">
        <v>936.70799999999997</v>
      </c>
      <c r="N54" s="175">
        <v>0.76364845893845046</v>
      </c>
      <c r="O54" s="179">
        <v>291032.28000000003</v>
      </c>
    </row>
    <row r="55" spans="1:15" x14ac:dyDescent="0.25">
      <c r="A55" s="161" t="s">
        <v>249</v>
      </c>
      <c r="B55" s="160">
        <v>200652832</v>
      </c>
      <c r="C55" s="162" t="s">
        <v>168</v>
      </c>
      <c r="D55" s="163" t="s">
        <v>260</v>
      </c>
      <c r="E55" s="172">
        <v>34844.86</v>
      </c>
      <c r="F55" s="173">
        <v>115.32</v>
      </c>
      <c r="G55" s="174">
        <v>34729.54</v>
      </c>
      <c r="H55" s="173">
        <v>21105.96</v>
      </c>
      <c r="I55" s="175">
        <v>0.60772356904237723</v>
      </c>
      <c r="J55" s="176">
        <v>1596.08</v>
      </c>
      <c r="K55" s="178">
        <v>2</v>
      </c>
      <c r="L55" s="177">
        <v>1594.08</v>
      </c>
      <c r="M55" s="178">
        <v>1014.284</v>
      </c>
      <c r="N55" s="175">
        <v>0.63628174244705415</v>
      </c>
      <c r="O55" s="179">
        <v>346731.44300000003</v>
      </c>
    </row>
    <row r="56" spans="1:15" x14ac:dyDescent="0.25">
      <c r="A56" s="161" t="s">
        <v>249</v>
      </c>
      <c r="B56" s="160">
        <v>200652849</v>
      </c>
      <c r="C56" s="162" t="s">
        <v>169</v>
      </c>
      <c r="D56" s="163" t="s">
        <v>129</v>
      </c>
      <c r="E56" s="172">
        <v>34147.61</v>
      </c>
      <c r="F56" s="173">
        <v>92.26</v>
      </c>
      <c r="G56" s="174">
        <v>34055.35</v>
      </c>
      <c r="H56" s="173">
        <v>12602.01</v>
      </c>
      <c r="I56" s="175">
        <v>0.37004494154369283</v>
      </c>
      <c r="J56" s="176">
        <v>1539.146</v>
      </c>
      <c r="K56" s="178">
        <v>2.25</v>
      </c>
      <c r="L56" s="177">
        <v>1536.896</v>
      </c>
      <c r="M56" s="178">
        <v>814.08</v>
      </c>
      <c r="N56" s="175">
        <v>0.52969101357541437</v>
      </c>
      <c r="O56" s="179">
        <v>255957.96100000001</v>
      </c>
    </row>
    <row r="57" spans="1:15" x14ac:dyDescent="0.25">
      <c r="A57" s="161" t="s">
        <v>249</v>
      </c>
      <c r="B57" s="160">
        <v>200652900</v>
      </c>
      <c r="C57" s="162" t="s">
        <v>170</v>
      </c>
      <c r="D57" s="163" t="s">
        <v>129</v>
      </c>
      <c r="E57" s="172">
        <v>27564.55</v>
      </c>
      <c r="F57" s="173">
        <v>30.72</v>
      </c>
      <c r="G57" s="174">
        <v>27533.83</v>
      </c>
      <c r="H57" s="173">
        <v>10629.56</v>
      </c>
      <c r="I57" s="175">
        <v>0.38605453727287486</v>
      </c>
      <c r="J57" s="176">
        <v>1354.548</v>
      </c>
      <c r="K57" s="178">
        <v>2.0249999999999999</v>
      </c>
      <c r="L57" s="177">
        <v>1352.5229999999999</v>
      </c>
      <c r="M57" s="178">
        <v>545.56299999999999</v>
      </c>
      <c r="N57" s="175">
        <v>0.40336689283657284</v>
      </c>
      <c r="O57" s="179">
        <v>292117.25199999998</v>
      </c>
    </row>
    <row r="58" spans="1:15" x14ac:dyDescent="0.25">
      <c r="A58" s="161" t="s">
        <v>249</v>
      </c>
      <c r="B58" s="160">
        <v>200692968</v>
      </c>
      <c r="C58" s="162" t="s">
        <v>171</v>
      </c>
      <c r="D58" s="163" t="s">
        <v>261</v>
      </c>
      <c r="E58" s="172">
        <v>415098.67</v>
      </c>
      <c r="F58" s="173">
        <v>16078.64</v>
      </c>
      <c r="G58" s="174">
        <v>399020.03</v>
      </c>
      <c r="H58" s="173">
        <v>214074.52</v>
      </c>
      <c r="I58" s="175">
        <v>0.53650068644423687</v>
      </c>
      <c r="J58" s="176">
        <v>15564.217000000001</v>
      </c>
      <c r="K58" s="178">
        <v>325.8</v>
      </c>
      <c r="L58" s="177">
        <v>15238.416999999999</v>
      </c>
      <c r="M58" s="178">
        <v>10000.134</v>
      </c>
      <c r="N58" s="175">
        <v>0.65624493672800788</v>
      </c>
      <c r="O58" s="179">
        <v>6814454.6890000002</v>
      </c>
    </row>
    <row r="59" spans="1:15" x14ac:dyDescent="0.25">
      <c r="A59" s="161" t="s">
        <v>249</v>
      </c>
      <c r="B59" s="160">
        <v>200809045</v>
      </c>
      <c r="C59" s="162" t="s">
        <v>13</v>
      </c>
      <c r="D59" s="163" t="s">
        <v>262</v>
      </c>
      <c r="E59" s="172">
        <v>68591.490000000005</v>
      </c>
      <c r="F59" s="173">
        <v>3679.61</v>
      </c>
      <c r="G59" s="174">
        <v>64911.88</v>
      </c>
      <c r="H59" s="173">
        <v>64265.04</v>
      </c>
      <c r="I59" s="175">
        <v>0.99003510605454659</v>
      </c>
      <c r="J59" s="176">
        <v>3117.85</v>
      </c>
      <c r="K59" s="186">
        <v>61.424999999999997</v>
      </c>
      <c r="L59" s="177">
        <v>3056.4250000000002</v>
      </c>
      <c r="M59" s="178">
        <v>3034.4250000000002</v>
      </c>
      <c r="N59" s="175">
        <v>0.99280204814448247</v>
      </c>
      <c r="O59" s="179">
        <v>1075465.5430000001</v>
      </c>
    </row>
    <row r="60" spans="1:15" x14ac:dyDescent="0.25">
      <c r="A60" s="160" t="s">
        <v>129</v>
      </c>
      <c r="B60" s="160" t="s">
        <v>129</v>
      </c>
      <c r="C60" s="162" t="s">
        <v>129</v>
      </c>
      <c r="D60" s="160" t="s">
        <v>129</v>
      </c>
      <c r="E60" s="180">
        <v>2786680.39</v>
      </c>
      <c r="F60" s="181">
        <v>138786.89000000001</v>
      </c>
      <c r="G60" s="181">
        <v>2647893.5</v>
      </c>
      <c r="H60" s="181">
        <v>1718650.64</v>
      </c>
      <c r="I60" s="182">
        <v>0.64906335545595017</v>
      </c>
      <c r="J60" s="183">
        <v>107279.033</v>
      </c>
      <c r="K60" s="183">
        <v>3864.107</v>
      </c>
      <c r="L60" s="183">
        <v>103414.92600000001</v>
      </c>
      <c r="M60" s="183">
        <v>78363.317999999999</v>
      </c>
      <c r="N60" s="182">
        <v>0.75775636101117549</v>
      </c>
      <c r="O60" s="184">
        <v>28469541.465999998</v>
      </c>
    </row>
  </sheetData>
  <mergeCells count="4">
    <mergeCell ref="A1:K1"/>
    <mergeCell ref="A2:K2"/>
    <mergeCell ref="E4:I4"/>
    <mergeCell ref="J4:N4"/>
  </mergeCells>
  <pageMargins left="0.98425196850393704" right="0.98425196850393704" top="0.98425196850393704" bottom="0.98425196850393704" header="0.98425196850393704" footer="0.98425196850393704"/>
  <pageSetup paperSize="9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CA67C-5B76-4B93-A1AA-8DCC943D612A}">
  <dimension ref="A1:H57"/>
  <sheetViews>
    <sheetView workbookViewId="0">
      <selection activeCell="E20" sqref="E20"/>
    </sheetView>
  </sheetViews>
  <sheetFormatPr defaultColWidth="8.7109375" defaultRowHeight="15" x14ac:dyDescent="0.25"/>
  <cols>
    <col min="1" max="1" width="17.42578125" style="138" bestFit="1" customWidth="1"/>
    <col min="2" max="2" width="35.5703125" style="138" bestFit="1" customWidth="1"/>
    <col min="3" max="4" width="35.5703125" style="138" customWidth="1"/>
    <col min="5" max="5" width="33" style="189" bestFit="1" customWidth="1"/>
    <col min="6" max="6" width="37.140625" style="189" bestFit="1" customWidth="1"/>
    <col min="7" max="7" width="21.42578125" style="189" bestFit="1" customWidth="1"/>
    <col min="8" max="8" width="49.140625" style="138" bestFit="1" customWidth="1"/>
    <col min="9" max="16384" width="8.7109375" style="138"/>
  </cols>
  <sheetData>
    <row r="1" spans="1:8" s="137" customFormat="1" ht="12.75" x14ac:dyDescent="0.2">
      <c r="A1" s="137" t="s">
        <v>193</v>
      </c>
      <c r="B1" s="137" t="s">
        <v>194</v>
      </c>
      <c r="C1" s="137" t="s">
        <v>281</v>
      </c>
      <c r="D1" s="137" t="s">
        <v>282</v>
      </c>
      <c r="E1" s="187" t="s">
        <v>270</v>
      </c>
      <c r="F1" s="187" t="s">
        <v>271</v>
      </c>
      <c r="G1" s="187" t="s">
        <v>272</v>
      </c>
      <c r="H1" s="137" t="s">
        <v>273</v>
      </c>
    </row>
    <row r="2" spans="1:8" x14ac:dyDescent="0.25">
      <c r="A2" s="138">
        <v>1004359</v>
      </c>
      <c r="B2" s="138" t="s">
        <v>222</v>
      </c>
      <c r="C2" s="138">
        <f t="shared" ref="C2:C26" si="0">+E2/1000</f>
        <v>139.11500000000001</v>
      </c>
      <c r="D2" s="138">
        <f>+G2/1000</f>
        <v>512.95600000000002</v>
      </c>
      <c r="E2" s="189">
        <v>139115</v>
      </c>
      <c r="F2" s="189">
        <v>373841</v>
      </c>
      <c r="G2" s="189">
        <v>512956</v>
      </c>
      <c r="H2" s="188">
        <v>2.1285789121913298E-2</v>
      </c>
    </row>
    <row r="3" spans="1:8" x14ac:dyDescent="0.25">
      <c r="A3" s="138">
        <v>1017038</v>
      </c>
      <c r="B3" s="138" t="s">
        <v>4</v>
      </c>
      <c r="C3" s="138">
        <f t="shared" si="0"/>
        <v>6.9359999999999999</v>
      </c>
      <c r="D3" s="138">
        <f t="shared" ref="D3:D54" si="1">+G3/1000</f>
        <v>11.215999999999999</v>
      </c>
      <c r="E3" s="189">
        <v>6936</v>
      </c>
      <c r="F3" s="189">
        <v>4280</v>
      </c>
      <c r="G3" s="189">
        <v>11216</v>
      </c>
      <c r="H3" s="188">
        <v>0.29890874584848998</v>
      </c>
    </row>
    <row r="4" spans="1:8" x14ac:dyDescent="0.25">
      <c r="A4" s="138">
        <v>1043650</v>
      </c>
      <c r="B4" s="138" t="s">
        <v>9</v>
      </c>
      <c r="C4" s="138">
        <f t="shared" si="0"/>
        <v>1049.8630000000001</v>
      </c>
      <c r="D4" s="138">
        <f t="shared" si="1"/>
        <v>1404.08</v>
      </c>
      <c r="E4" s="189">
        <v>1049863</v>
      </c>
      <c r="F4" s="189">
        <v>354217</v>
      </c>
      <c r="G4" s="189">
        <v>1404080</v>
      </c>
      <c r="H4" s="188">
        <v>0.807554045057987</v>
      </c>
    </row>
    <row r="5" spans="1:8" x14ac:dyDescent="0.25">
      <c r="A5" s="138">
        <v>1066946</v>
      </c>
      <c r="B5" s="138" t="s">
        <v>232</v>
      </c>
      <c r="C5" s="138">
        <f t="shared" si="0"/>
        <v>230.48400000000001</v>
      </c>
      <c r="D5" s="138">
        <f t="shared" si="1"/>
        <v>285.41000000000003</v>
      </c>
      <c r="E5" s="189">
        <v>230484</v>
      </c>
      <c r="F5" s="189">
        <v>54926</v>
      </c>
      <c r="G5" s="189">
        <v>285410</v>
      </c>
      <c r="H5" s="188">
        <v>0.856650014325954</v>
      </c>
    </row>
    <row r="6" spans="1:8" x14ac:dyDescent="0.25">
      <c r="A6" s="138">
        <v>1088515</v>
      </c>
      <c r="B6" s="138" t="s">
        <v>203</v>
      </c>
      <c r="C6" s="138">
        <f t="shared" si="0"/>
        <v>37.341999999999999</v>
      </c>
      <c r="D6" s="138">
        <f t="shared" si="1"/>
        <v>139.36099999999999</v>
      </c>
      <c r="E6" s="189">
        <v>37342</v>
      </c>
      <c r="F6" s="189">
        <v>102019</v>
      </c>
      <c r="G6" s="189">
        <v>139361</v>
      </c>
      <c r="H6" s="188">
        <v>0.63623825756590102</v>
      </c>
    </row>
    <row r="7" spans="1:8" x14ac:dyDescent="0.25">
      <c r="A7" s="138">
        <v>1091281</v>
      </c>
      <c r="B7" s="138" t="s">
        <v>205</v>
      </c>
      <c r="C7" s="138">
        <f t="shared" si="0"/>
        <v>260.23099999999999</v>
      </c>
      <c r="D7" s="138">
        <f t="shared" si="1"/>
        <v>1992.059</v>
      </c>
      <c r="E7" s="189">
        <v>260231</v>
      </c>
      <c r="F7" s="189">
        <v>1731828</v>
      </c>
      <c r="G7" s="189">
        <v>1992059</v>
      </c>
      <c r="H7" s="188">
        <v>0.73728528495409296</v>
      </c>
    </row>
    <row r="8" spans="1:8" x14ac:dyDescent="0.25">
      <c r="A8" s="138">
        <v>1096809</v>
      </c>
      <c r="B8" s="138" t="s">
        <v>220</v>
      </c>
      <c r="C8" s="138">
        <f t="shared" si="0"/>
        <v>0.35</v>
      </c>
      <c r="D8" s="138">
        <f t="shared" si="1"/>
        <v>42.024999999999999</v>
      </c>
      <c r="E8" s="189">
        <v>350</v>
      </c>
      <c r="F8" s="189">
        <v>41675</v>
      </c>
      <c r="G8" s="189">
        <v>42025</v>
      </c>
      <c r="H8" s="188">
        <v>0.10292700088957001</v>
      </c>
    </row>
    <row r="9" spans="1:8" x14ac:dyDescent="0.25">
      <c r="A9" s="138">
        <v>1098703</v>
      </c>
      <c r="B9" s="138" t="s">
        <v>219</v>
      </c>
      <c r="C9" s="138">
        <f t="shared" si="0"/>
        <v>118.185</v>
      </c>
      <c r="D9" s="138">
        <f t="shared" si="1"/>
        <v>1056.873</v>
      </c>
      <c r="E9" s="189">
        <v>118185</v>
      </c>
      <c r="F9" s="189">
        <v>938688</v>
      </c>
      <c r="G9" s="189">
        <v>1056873</v>
      </c>
      <c r="H9" s="188">
        <v>0.342930179916481</v>
      </c>
    </row>
    <row r="10" spans="1:8" x14ac:dyDescent="0.25">
      <c r="A10" s="138">
        <v>1111606</v>
      </c>
      <c r="B10" s="138" t="s">
        <v>207</v>
      </c>
      <c r="C10" s="138">
        <f t="shared" si="0"/>
        <v>8.4960000000000004</v>
      </c>
      <c r="D10" s="138">
        <f t="shared" si="1"/>
        <v>156.767</v>
      </c>
      <c r="E10" s="189">
        <v>8496</v>
      </c>
      <c r="F10" s="189">
        <v>148271</v>
      </c>
      <c r="G10" s="189">
        <v>156767</v>
      </c>
      <c r="H10" s="188">
        <v>0.111825167262292</v>
      </c>
    </row>
    <row r="11" spans="1:8" x14ac:dyDescent="0.25">
      <c r="A11" s="138">
        <v>1123703</v>
      </c>
      <c r="B11" s="138" t="s">
        <v>86</v>
      </c>
      <c r="C11" s="138">
        <f t="shared" si="0"/>
        <v>33.24</v>
      </c>
      <c r="D11" s="138">
        <f t="shared" si="1"/>
        <v>294.38499999999999</v>
      </c>
      <c r="E11" s="189">
        <v>33240</v>
      </c>
      <c r="F11" s="189">
        <v>261145</v>
      </c>
      <c r="G11" s="189">
        <v>294385</v>
      </c>
      <c r="H11" s="188">
        <v>0.61232627463125699</v>
      </c>
    </row>
    <row r="12" spans="1:8" x14ac:dyDescent="0.25">
      <c r="A12" s="138">
        <v>1128479</v>
      </c>
      <c r="B12" s="138" t="s">
        <v>206</v>
      </c>
      <c r="C12" s="138">
        <f t="shared" si="0"/>
        <v>184.83</v>
      </c>
      <c r="D12" s="138">
        <f t="shared" si="1"/>
        <v>1597.1769999999999</v>
      </c>
      <c r="E12" s="189">
        <v>184830</v>
      </c>
      <c r="F12" s="189">
        <v>1412347</v>
      </c>
      <c r="G12" s="189">
        <v>1597177</v>
      </c>
      <c r="H12" s="188">
        <v>0.130634183023696</v>
      </c>
    </row>
    <row r="13" spans="1:8" x14ac:dyDescent="0.25">
      <c r="A13" s="138">
        <v>1136302</v>
      </c>
      <c r="B13" s="138" t="s">
        <v>201</v>
      </c>
      <c r="C13" s="138">
        <f t="shared" si="0"/>
        <v>457.06400000000002</v>
      </c>
      <c r="D13" s="138">
        <f t="shared" si="1"/>
        <v>743.58100000000002</v>
      </c>
      <c r="E13" s="189">
        <v>457064</v>
      </c>
      <c r="F13" s="189">
        <v>286517</v>
      </c>
      <c r="G13" s="189">
        <v>743581</v>
      </c>
      <c r="H13" s="188">
        <v>0.90643659031518697</v>
      </c>
    </row>
    <row r="14" spans="1:8" x14ac:dyDescent="0.25">
      <c r="A14" s="138">
        <v>1145780</v>
      </c>
      <c r="B14" s="138" t="s">
        <v>208</v>
      </c>
      <c r="C14" s="138">
        <f t="shared" si="0"/>
        <v>258.64499999999998</v>
      </c>
      <c r="D14" s="138">
        <f t="shared" si="1"/>
        <v>645.80600000000004</v>
      </c>
      <c r="E14" s="189">
        <v>258645</v>
      </c>
      <c r="F14" s="189">
        <v>387161</v>
      </c>
      <c r="G14" s="189">
        <v>645806</v>
      </c>
      <c r="H14" s="188">
        <v>0.80888483242209097</v>
      </c>
    </row>
    <row r="15" spans="1:8" x14ac:dyDescent="0.25">
      <c r="A15" s="138">
        <v>1149830</v>
      </c>
      <c r="B15" s="138" t="s">
        <v>197</v>
      </c>
      <c r="C15" s="138">
        <f t="shared" si="0"/>
        <v>0</v>
      </c>
      <c r="D15" s="138">
        <f t="shared" si="1"/>
        <v>328.87200000000001</v>
      </c>
      <c r="E15" s="189">
        <v>0</v>
      </c>
      <c r="F15" s="189">
        <v>328872</v>
      </c>
      <c r="G15" s="189">
        <v>328872</v>
      </c>
      <c r="H15" s="188">
        <v>0.48917824798631099</v>
      </c>
    </row>
    <row r="16" spans="1:8" x14ac:dyDescent="0.25">
      <c r="A16" s="138">
        <v>1166810</v>
      </c>
      <c r="B16" s="138" t="s">
        <v>211</v>
      </c>
      <c r="C16" s="138">
        <f t="shared" si="0"/>
        <v>113.322</v>
      </c>
      <c r="D16" s="138">
        <f t="shared" si="1"/>
        <v>436.69</v>
      </c>
      <c r="E16" s="189">
        <v>113322</v>
      </c>
      <c r="F16" s="189">
        <v>323368</v>
      </c>
      <c r="G16" s="189">
        <v>436690</v>
      </c>
      <c r="H16" s="188">
        <v>0.74772306421286505</v>
      </c>
    </row>
    <row r="17" spans="1:8" x14ac:dyDescent="0.25">
      <c r="A17" s="138">
        <v>1174958</v>
      </c>
      <c r="B17" s="138" t="s">
        <v>242</v>
      </c>
      <c r="C17" s="138">
        <f t="shared" si="0"/>
        <v>0.84</v>
      </c>
      <c r="D17" s="138">
        <f t="shared" si="1"/>
        <v>4.37</v>
      </c>
      <c r="E17" s="189">
        <v>840</v>
      </c>
      <c r="F17" s="189">
        <v>3530</v>
      </c>
      <c r="G17" s="189">
        <v>4370</v>
      </c>
      <c r="H17" s="188">
        <v>0.120119264776288</v>
      </c>
    </row>
    <row r="18" spans="1:8" x14ac:dyDescent="0.25">
      <c r="A18" s="138">
        <v>1192523</v>
      </c>
      <c r="B18" s="138" t="s">
        <v>197</v>
      </c>
      <c r="C18" s="138">
        <f t="shared" si="0"/>
        <v>31.523</v>
      </c>
      <c r="D18" s="138">
        <f t="shared" si="1"/>
        <v>166.92400000000001</v>
      </c>
      <c r="E18" s="189">
        <v>31523</v>
      </c>
      <c r="F18" s="189">
        <v>135401</v>
      </c>
      <c r="G18" s="189">
        <v>166924</v>
      </c>
      <c r="H18" s="188">
        <v>0.26795157899268801</v>
      </c>
    </row>
    <row r="19" spans="1:8" x14ac:dyDescent="0.25">
      <c r="A19" s="138">
        <v>1198425</v>
      </c>
      <c r="B19" s="138" t="s">
        <v>274</v>
      </c>
      <c r="C19" s="138">
        <f t="shared" si="0"/>
        <v>142.35300000000001</v>
      </c>
      <c r="D19" s="138">
        <f t="shared" si="1"/>
        <v>232.47900000000001</v>
      </c>
      <c r="E19" s="189">
        <v>142353</v>
      </c>
      <c r="F19" s="189">
        <v>90126</v>
      </c>
      <c r="G19" s="189">
        <v>232479</v>
      </c>
      <c r="H19" s="188">
        <v>0.358082249099127</v>
      </c>
    </row>
    <row r="20" spans="1:8" x14ac:dyDescent="0.25">
      <c r="A20" s="138">
        <v>1199339</v>
      </c>
      <c r="B20" s="138" t="s">
        <v>162</v>
      </c>
      <c r="C20" s="138">
        <f t="shared" si="0"/>
        <v>11.555</v>
      </c>
      <c r="D20" s="138">
        <f t="shared" si="1"/>
        <v>324.96100000000001</v>
      </c>
      <c r="E20" s="189">
        <v>11555</v>
      </c>
      <c r="F20" s="189">
        <v>313406</v>
      </c>
      <c r="G20" s="189">
        <v>324961</v>
      </c>
      <c r="H20" s="188">
        <v>0.61467950364519797</v>
      </c>
    </row>
    <row r="21" spans="1:8" x14ac:dyDescent="0.25">
      <c r="A21" s="138">
        <v>1216525</v>
      </c>
      <c r="B21" s="138" t="s">
        <v>162</v>
      </c>
      <c r="C21" s="138">
        <f t="shared" si="0"/>
        <v>106.83499999999999</v>
      </c>
      <c r="D21" s="138">
        <f t="shared" si="1"/>
        <v>557.524</v>
      </c>
      <c r="E21" s="189">
        <v>106835</v>
      </c>
      <c r="F21" s="189">
        <v>450689</v>
      </c>
      <c r="G21" s="189">
        <v>557524</v>
      </c>
      <c r="H21" s="188">
        <v>0.112913361754165</v>
      </c>
    </row>
    <row r="22" spans="1:8" x14ac:dyDescent="0.25">
      <c r="A22" s="138">
        <v>1218014</v>
      </c>
      <c r="B22" s="138" t="s">
        <v>195</v>
      </c>
      <c r="C22" s="138">
        <f t="shared" si="0"/>
        <v>1155.884</v>
      </c>
      <c r="D22" s="138">
        <f t="shared" si="1"/>
        <v>2527.1680000000001</v>
      </c>
      <c r="E22" s="189">
        <v>1155884</v>
      </c>
      <c r="F22" s="189">
        <v>1371284</v>
      </c>
      <c r="G22" s="189">
        <v>2527168</v>
      </c>
      <c r="H22" s="188">
        <v>0.259502164006503</v>
      </c>
    </row>
    <row r="23" spans="1:8" x14ac:dyDescent="0.25">
      <c r="A23" s="138">
        <v>1346990</v>
      </c>
      <c r="B23" s="138" t="s">
        <v>199</v>
      </c>
      <c r="C23" s="138">
        <f t="shared" si="0"/>
        <v>0</v>
      </c>
      <c r="D23" s="138">
        <f t="shared" si="1"/>
        <v>110.869</v>
      </c>
      <c r="E23" s="189">
        <v>0</v>
      </c>
      <c r="F23" s="189">
        <v>110869</v>
      </c>
      <c r="G23" s="189">
        <v>110869</v>
      </c>
      <c r="H23" s="188">
        <v>0.25175361129158402</v>
      </c>
    </row>
    <row r="24" spans="1:8" x14ac:dyDescent="0.25">
      <c r="A24" s="138">
        <v>1383843</v>
      </c>
      <c r="B24" s="138" t="s">
        <v>233</v>
      </c>
      <c r="C24" s="138">
        <f t="shared" si="0"/>
        <v>133.703</v>
      </c>
      <c r="D24" s="138">
        <f t="shared" si="1"/>
        <v>181.345</v>
      </c>
      <c r="E24" s="189">
        <v>133703</v>
      </c>
      <c r="F24" s="189">
        <v>47642</v>
      </c>
      <c r="G24" s="189">
        <v>181345</v>
      </c>
      <c r="H24" s="188">
        <v>0</v>
      </c>
    </row>
    <row r="25" spans="1:8" x14ac:dyDescent="0.25">
      <c r="A25" s="138">
        <v>1501208</v>
      </c>
      <c r="B25" s="138" t="s">
        <v>212</v>
      </c>
      <c r="C25" s="138">
        <f t="shared" si="0"/>
        <v>64.710999999999999</v>
      </c>
      <c r="D25" s="138">
        <f t="shared" si="1"/>
        <v>257.041</v>
      </c>
      <c r="E25" s="189">
        <v>64711</v>
      </c>
      <c r="F25" s="189">
        <v>192330</v>
      </c>
      <c r="G25" s="189">
        <v>257041</v>
      </c>
      <c r="H25" s="188">
        <v>0.94778779142357705</v>
      </c>
    </row>
    <row r="26" spans="1:8" x14ac:dyDescent="0.25">
      <c r="A26" s="138">
        <v>1573820</v>
      </c>
      <c r="B26" s="138" t="s">
        <v>241</v>
      </c>
      <c r="C26" s="138">
        <f t="shared" si="0"/>
        <v>11.945</v>
      </c>
      <c r="D26" s="138">
        <f t="shared" si="1"/>
        <v>23.15</v>
      </c>
      <c r="E26" s="189">
        <v>11945</v>
      </c>
      <c r="F26" s="189">
        <v>11205</v>
      </c>
      <c r="G26" s="189">
        <v>23150</v>
      </c>
      <c r="H26" s="188">
        <v>0.457383126092132</v>
      </c>
    </row>
    <row r="27" spans="1:8" s="194" customFormat="1" x14ac:dyDescent="0.25">
      <c r="A27" s="194">
        <v>1586293</v>
      </c>
      <c r="B27" s="194" t="s">
        <v>277</v>
      </c>
      <c r="E27" s="195">
        <v>125123</v>
      </c>
      <c r="F27" s="195">
        <v>4100</v>
      </c>
      <c r="G27" s="195">
        <v>129223</v>
      </c>
      <c r="H27" s="196">
        <v>0.96827190206077896</v>
      </c>
    </row>
    <row r="28" spans="1:8" x14ac:dyDescent="0.25">
      <c r="A28" s="138">
        <v>1613144</v>
      </c>
      <c r="B28" s="138" t="s">
        <v>45</v>
      </c>
      <c r="C28" s="138">
        <f>+E28/1000</f>
        <v>18.899999999999999</v>
      </c>
      <c r="D28" s="138">
        <f t="shared" si="1"/>
        <v>63.23</v>
      </c>
      <c r="E28" s="189">
        <v>18900</v>
      </c>
      <c r="F28" s="189">
        <v>44330</v>
      </c>
      <c r="G28" s="189">
        <v>63230</v>
      </c>
      <c r="H28" s="188">
        <v>0.42990936322050799</v>
      </c>
    </row>
    <row r="29" spans="1:8" x14ac:dyDescent="0.25">
      <c r="A29" s="138">
        <v>1613945</v>
      </c>
      <c r="B29" s="138" t="s">
        <v>218</v>
      </c>
      <c r="C29" s="138">
        <f>+E29/1000</f>
        <v>97.8</v>
      </c>
      <c r="D29" s="138">
        <f t="shared" si="1"/>
        <v>153.71600000000001</v>
      </c>
      <c r="E29" s="189">
        <v>97800</v>
      </c>
      <c r="F29" s="189">
        <v>55916</v>
      </c>
      <c r="G29" s="189">
        <v>153716</v>
      </c>
      <c r="H29" s="188">
        <v>0.98917084792260801</v>
      </c>
    </row>
    <row r="30" spans="1:8" x14ac:dyDescent="0.25">
      <c r="A30" s="138">
        <v>1839601</v>
      </c>
      <c r="B30" s="138" t="s">
        <v>196</v>
      </c>
      <c r="C30" s="138">
        <f>+E30/1000</f>
        <v>222.172</v>
      </c>
      <c r="D30" s="138">
        <f t="shared" si="1"/>
        <v>516.78800000000001</v>
      </c>
      <c r="E30" s="189">
        <v>222172</v>
      </c>
      <c r="F30" s="189">
        <v>294616</v>
      </c>
      <c r="G30" s="189">
        <v>516788</v>
      </c>
      <c r="H30" s="188">
        <v>0.61840228245363804</v>
      </c>
    </row>
    <row r="31" spans="1:8" s="194" customFormat="1" x14ac:dyDescent="0.25">
      <c r="A31" s="194">
        <v>1970513</v>
      </c>
      <c r="B31" s="194" t="s">
        <v>280</v>
      </c>
      <c r="E31" s="195">
        <v>179504</v>
      </c>
      <c r="F31" s="195">
        <v>152843</v>
      </c>
      <c r="G31" s="195">
        <v>332347</v>
      </c>
      <c r="H31" s="196">
        <v>0.115722928642223</v>
      </c>
    </row>
    <row r="32" spans="1:8" x14ac:dyDescent="0.25">
      <c r="A32" s="138">
        <v>2144619</v>
      </c>
      <c r="B32" s="138" t="s">
        <v>221</v>
      </c>
      <c r="C32" s="138">
        <f t="shared" ref="C32:C54" si="2">+E32/1000</f>
        <v>293.02999999999997</v>
      </c>
      <c r="D32" s="138">
        <f t="shared" si="1"/>
        <v>599.02499999999998</v>
      </c>
      <c r="E32" s="189">
        <v>293030</v>
      </c>
      <c r="F32" s="189">
        <v>305995</v>
      </c>
      <c r="G32" s="189">
        <v>599025</v>
      </c>
      <c r="H32" s="188">
        <v>0</v>
      </c>
    </row>
    <row r="33" spans="1:8" x14ac:dyDescent="0.25">
      <c r="A33" s="138">
        <v>2154841</v>
      </c>
      <c r="B33" s="138" t="s">
        <v>204</v>
      </c>
      <c r="C33" s="138">
        <f t="shared" si="2"/>
        <v>1.075</v>
      </c>
      <c r="D33" s="138">
        <f t="shared" si="1"/>
        <v>7.5129999999999999</v>
      </c>
      <c r="E33" s="189">
        <v>1075</v>
      </c>
      <c r="F33" s="189">
        <v>6438</v>
      </c>
      <c r="G33" s="189">
        <v>7513</v>
      </c>
      <c r="H33" s="188">
        <v>0.80617208028176901</v>
      </c>
    </row>
    <row r="34" spans="1:8" x14ac:dyDescent="0.25">
      <c r="A34" s="138">
        <v>2155984</v>
      </c>
      <c r="B34" s="138" t="s">
        <v>235</v>
      </c>
      <c r="C34" s="138">
        <f t="shared" si="2"/>
        <v>0</v>
      </c>
      <c r="D34" s="138">
        <f t="shared" si="1"/>
        <v>5.9</v>
      </c>
      <c r="E34" s="189">
        <v>0</v>
      </c>
      <c r="F34" s="189">
        <v>5900</v>
      </c>
      <c r="G34" s="189">
        <v>5900</v>
      </c>
      <c r="H34" s="188">
        <v>8.3283759666865007E-3</v>
      </c>
    </row>
    <row r="35" spans="1:8" x14ac:dyDescent="0.25">
      <c r="A35" s="138">
        <v>2161308</v>
      </c>
      <c r="B35" s="138" t="s">
        <v>217</v>
      </c>
      <c r="C35" s="138">
        <f t="shared" si="2"/>
        <v>35.984000000000002</v>
      </c>
      <c r="D35" s="138">
        <f t="shared" si="1"/>
        <v>349.60700000000003</v>
      </c>
      <c r="E35" s="189">
        <v>35984</v>
      </c>
      <c r="F35" s="189">
        <v>313623</v>
      </c>
      <c r="G35" s="189">
        <v>349607</v>
      </c>
      <c r="H35" s="188">
        <v>2.43552467620738E-2</v>
      </c>
    </row>
    <row r="36" spans="1:8" x14ac:dyDescent="0.25">
      <c r="A36" s="138">
        <v>2162953</v>
      </c>
      <c r="B36" s="138" t="s">
        <v>210</v>
      </c>
      <c r="C36" s="138">
        <f t="shared" si="2"/>
        <v>72.099999999999994</v>
      </c>
      <c r="D36" s="138">
        <f t="shared" si="1"/>
        <v>89.435000000000002</v>
      </c>
      <c r="E36" s="189">
        <v>72100</v>
      </c>
      <c r="F36" s="189">
        <v>17335</v>
      </c>
      <c r="G36" s="189">
        <v>89435</v>
      </c>
      <c r="H36" s="188">
        <v>0.40049953081885298</v>
      </c>
    </row>
    <row r="37" spans="1:8" x14ac:dyDescent="0.25">
      <c r="A37" s="138">
        <v>2162988</v>
      </c>
      <c r="B37" s="138" t="s">
        <v>209</v>
      </c>
      <c r="C37" s="138">
        <f t="shared" si="2"/>
        <v>121.655</v>
      </c>
      <c r="D37" s="138">
        <f t="shared" si="1"/>
        <v>333.03800000000001</v>
      </c>
      <c r="E37" s="189">
        <v>121655</v>
      </c>
      <c r="F37" s="189">
        <v>211383</v>
      </c>
      <c r="G37" s="189">
        <v>333038</v>
      </c>
      <c r="H37" s="188">
        <v>5.4195079321540898E-2</v>
      </c>
    </row>
    <row r="38" spans="1:8" x14ac:dyDescent="0.25">
      <c r="A38" s="138">
        <v>2163049</v>
      </c>
      <c r="B38" s="138" t="s">
        <v>4</v>
      </c>
      <c r="C38" s="138">
        <f t="shared" si="2"/>
        <v>27.402999999999999</v>
      </c>
      <c r="D38" s="138">
        <f t="shared" si="1"/>
        <v>27.702999999999999</v>
      </c>
      <c r="E38" s="189">
        <v>27403</v>
      </c>
      <c r="F38" s="189">
        <v>300</v>
      </c>
      <c r="G38" s="189">
        <v>27703</v>
      </c>
      <c r="H38" s="188">
        <v>0.21814499536047099</v>
      </c>
    </row>
    <row r="39" spans="1:8" x14ac:dyDescent="0.25">
      <c r="A39" s="138">
        <v>2163076</v>
      </c>
      <c r="B39" s="138" t="s">
        <v>214</v>
      </c>
      <c r="C39" s="138">
        <f t="shared" si="2"/>
        <v>167.00399999999999</v>
      </c>
      <c r="D39" s="138">
        <f t="shared" si="1"/>
        <v>176.20400000000001</v>
      </c>
      <c r="E39" s="189">
        <v>167004</v>
      </c>
      <c r="F39" s="189">
        <v>9200</v>
      </c>
      <c r="G39" s="189">
        <v>176204</v>
      </c>
      <c r="H39" s="188">
        <v>0.36528864574012598</v>
      </c>
    </row>
    <row r="40" spans="1:8" x14ac:dyDescent="0.25">
      <c r="A40" s="138">
        <v>2163130</v>
      </c>
      <c r="B40" s="138" t="s">
        <v>200</v>
      </c>
      <c r="C40" s="138">
        <f t="shared" si="2"/>
        <v>79.284000000000006</v>
      </c>
      <c r="D40" s="138">
        <f t="shared" si="1"/>
        <v>660.04399999999998</v>
      </c>
      <c r="E40" s="189">
        <v>79284</v>
      </c>
      <c r="F40" s="189">
        <v>580760</v>
      </c>
      <c r="G40" s="189">
        <v>660044</v>
      </c>
      <c r="H40" s="188">
        <v>5.3092646668436397E-2</v>
      </c>
    </row>
    <row r="41" spans="1:8" x14ac:dyDescent="0.25">
      <c r="A41" s="138">
        <v>2164133</v>
      </c>
      <c r="B41" s="138" t="s">
        <v>198</v>
      </c>
      <c r="C41" s="138">
        <f t="shared" si="2"/>
        <v>1468.018</v>
      </c>
      <c r="D41" s="138">
        <f t="shared" si="1"/>
        <v>1713.673</v>
      </c>
      <c r="E41" s="189">
        <v>1468018</v>
      </c>
      <c r="F41" s="189">
        <v>245655</v>
      </c>
      <c r="G41" s="189">
        <v>1713673</v>
      </c>
      <c r="H41" s="188">
        <v>0.60289385235155302</v>
      </c>
    </row>
    <row r="42" spans="1:8" x14ac:dyDescent="0.25">
      <c r="A42" s="138">
        <v>2164274</v>
      </c>
      <c r="B42" s="138" t="s">
        <v>223</v>
      </c>
      <c r="C42" s="138">
        <f t="shared" si="2"/>
        <v>0.64500000000000002</v>
      </c>
      <c r="D42" s="138">
        <f t="shared" si="1"/>
        <v>26.483000000000001</v>
      </c>
      <c r="E42" s="189">
        <v>645</v>
      </c>
      <c r="F42" s="189">
        <v>25838</v>
      </c>
      <c r="G42" s="189">
        <v>26483</v>
      </c>
      <c r="H42" s="188">
        <v>0.191624037709587</v>
      </c>
    </row>
    <row r="43" spans="1:8" x14ac:dyDescent="0.25">
      <c r="A43" s="138">
        <v>2164335</v>
      </c>
      <c r="B43" s="138" t="s">
        <v>216</v>
      </c>
      <c r="C43" s="138">
        <f t="shared" si="2"/>
        <v>198.54300000000001</v>
      </c>
      <c r="D43" s="138">
        <f t="shared" si="1"/>
        <v>554.46199999999999</v>
      </c>
      <c r="E43" s="189">
        <v>198543</v>
      </c>
      <c r="F43" s="189">
        <v>355919</v>
      </c>
      <c r="G43" s="189">
        <v>554462</v>
      </c>
      <c r="H43" s="188">
        <v>3.5558113127421402E-2</v>
      </c>
    </row>
    <row r="44" spans="1:8" x14ac:dyDescent="0.25">
      <c r="A44" s="138">
        <v>2165538</v>
      </c>
      <c r="B44" s="138" t="s">
        <v>213</v>
      </c>
      <c r="C44" s="138">
        <f t="shared" si="2"/>
        <v>80.194999999999993</v>
      </c>
      <c r="D44" s="138">
        <f t="shared" si="1"/>
        <v>160.90199999999999</v>
      </c>
      <c r="E44" s="189">
        <v>80195</v>
      </c>
      <c r="F44" s="189">
        <v>80707</v>
      </c>
      <c r="G44" s="189">
        <v>160902</v>
      </c>
      <c r="H44" s="188">
        <v>0.51598272138228896</v>
      </c>
    </row>
    <row r="45" spans="1:8" x14ac:dyDescent="0.25">
      <c r="A45" s="138">
        <v>2167011</v>
      </c>
      <c r="B45" s="138" t="s">
        <v>202</v>
      </c>
      <c r="C45" s="138">
        <f t="shared" si="2"/>
        <v>29.459</v>
      </c>
      <c r="D45" s="138">
        <f t="shared" si="1"/>
        <v>1383.9749999999999</v>
      </c>
      <c r="E45" s="189">
        <v>29459</v>
      </c>
      <c r="F45" s="189">
        <v>1354516</v>
      </c>
      <c r="G45" s="189">
        <v>1383975</v>
      </c>
      <c r="H45" s="188">
        <v>0.27120259827353599</v>
      </c>
    </row>
    <row r="46" spans="1:8" x14ac:dyDescent="0.25">
      <c r="A46" s="138">
        <v>2174467</v>
      </c>
      <c r="B46" s="138" t="s">
        <v>215</v>
      </c>
      <c r="C46" s="138">
        <f t="shared" si="2"/>
        <v>542.61199999999997</v>
      </c>
      <c r="D46" s="138">
        <f t="shared" si="1"/>
        <v>845.73699999999997</v>
      </c>
      <c r="E46" s="189">
        <v>542612</v>
      </c>
      <c r="F46" s="189">
        <v>303125</v>
      </c>
      <c r="G46" s="189">
        <v>845737</v>
      </c>
      <c r="H46" s="188">
        <v>0.18884642112578201</v>
      </c>
    </row>
    <row r="47" spans="1:8" x14ac:dyDescent="0.25">
      <c r="A47" s="138">
        <v>2180848</v>
      </c>
      <c r="B47" s="138" t="s">
        <v>239</v>
      </c>
      <c r="C47" s="138">
        <f t="shared" si="2"/>
        <v>0</v>
      </c>
      <c r="D47" s="138">
        <f t="shared" si="1"/>
        <v>186.47</v>
      </c>
      <c r="E47" s="189">
        <v>0</v>
      </c>
      <c r="F47" s="189">
        <v>186470</v>
      </c>
      <c r="G47" s="189">
        <v>186470</v>
      </c>
      <c r="H47" s="188">
        <v>0</v>
      </c>
    </row>
    <row r="48" spans="1:8" x14ac:dyDescent="0.25">
      <c r="A48" s="138">
        <v>2214784</v>
      </c>
      <c r="B48" s="138" t="s">
        <v>217</v>
      </c>
      <c r="C48" s="138">
        <f t="shared" si="2"/>
        <v>87.869</v>
      </c>
      <c r="D48" s="138">
        <f t="shared" si="1"/>
        <v>256.23</v>
      </c>
      <c r="E48" s="189">
        <v>87869</v>
      </c>
      <c r="F48" s="189">
        <v>168361</v>
      </c>
      <c r="G48" s="189">
        <v>256230</v>
      </c>
      <c r="H48" s="188">
        <v>0.64158479527323498</v>
      </c>
    </row>
    <row r="49" spans="1:8" x14ac:dyDescent="0.25">
      <c r="A49" s="138">
        <v>2222649</v>
      </c>
      <c r="B49" s="138" t="s">
        <v>234</v>
      </c>
      <c r="C49" s="138">
        <f t="shared" si="2"/>
        <v>135.179</v>
      </c>
      <c r="D49" s="138">
        <f t="shared" si="1"/>
        <v>619.67499999999995</v>
      </c>
      <c r="E49" s="189">
        <v>135179</v>
      </c>
      <c r="F49" s="189">
        <v>484496</v>
      </c>
      <c r="G49" s="189">
        <v>619675</v>
      </c>
      <c r="H49" s="188">
        <v>0.498408969434811</v>
      </c>
    </row>
    <row r="50" spans="1:8" x14ac:dyDescent="0.25">
      <c r="A50" s="138">
        <v>2242256</v>
      </c>
      <c r="B50" s="138" t="s">
        <v>240</v>
      </c>
      <c r="C50" s="138">
        <f t="shared" si="2"/>
        <v>25.292000000000002</v>
      </c>
      <c r="D50" s="138">
        <f t="shared" si="1"/>
        <v>41.951000000000001</v>
      </c>
      <c r="E50" s="189">
        <v>25292</v>
      </c>
      <c r="F50" s="189">
        <v>16659</v>
      </c>
      <c r="G50" s="189">
        <v>41951</v>
      </c>
      <c r="H50" s="188">
        <v>0.14308531878078001</v>
      </c>
    </row>
    <row r="51" spans="1:8" x14ac:dyDescent="0.25">
      <c r="A51" s="138">
        <v>2296585</v>
      </c>
      <c r="B51" s="138" t="s">
        <v>275</v>
      </c>
      <c r="C51" s="138">
        <f t="shared" si="2"/>
        <v>124.18</v>
      </c>
      <c r="D51" s="138">
        <f t="shared" si="1"/>
        <v>136.99799999999999</v>
      </c>
      <c r="E51" s="189">
        <v>124180</v>
      </c>
      <c r="F51" s="189">
        <v>12818</v>
      </c>
      <c r="G51" s="189">
        <v>136998</v>
      </c>
      <c r="H51" s="188">
        <v>0</v>
      </c>
    </row>
    <row r="52" spans="1:8" x14ac:dyDescent="0.25">
      <c r="A52" s="138">
        <v>2296749</v>
      </c>
      <c r="B52" s="138" t="s">
        <v>276</v>
      </c>
      <c r="C52" s="138">
        <f t="shared" si="2"/>
        <v>92.17</v>
      </c>
      <c r="D52" s="138">
        <f t="shared" si="1"/>
        <v>113.947</v>
      </c>
      <c r="E52" s="189">
        <v>92170</v>
      </c>
      <c r="F52" s="189">
        <v>21777</v>
      </c>
      <c r="G52" s="189">
        <v>113947</v>
      </c>
      <c r="H52" s="188">
        <v>0.26595744680851102</v>
      </c>
    </row>
    <row r="53" spans="1:8" x14ac:dyDescent="0.25">
      <c r="A53" s="138">
        <v>2308205</v>
      </c>
      <c r="B53" s="138" t="s">
        <v>279</v>
      </c>
      <c r="C53" s="138">
        <f t="shared" si="2"/>
        <v>0.25</v>
      </c>
      <c r="D53" s="138">
        <f t="shared" si="1"/>
        <v>0.94</v>
      </c>
      <c r="E53" s="189">
        <v>250</v>
      </c>
      <c r="F53" s="189">
        <v>690</v>
      </c>
      <c r="G53" s="189">
        <v>940</v>
      </c>
      <c r="H53" s="188">
        <v>0.19221967963386699</v>
      </c>
    </row>
    <row r="54" spans="1:8" x14ac:dyDescent="0.25">
      <c r="A54" s="138">
        <v>2312561</v>
      </c>
      <c r="B54" s="138" t="s">
        <v>278</v>
      </c>
      <c r="C54" s="138">
        <f t="shared" si="2"/>
        <v>6</v>
      </c>
      <c r="D54" s="138">
        <f t="shared" si="1"/>
        <v>113.01</v>
      </c>
      <c r="E54" s="189">
        <v>6000</v>
      </c>
      <c r="F54" s="189">
        <v>107010</v>
      </c>
      <c r="G54" s="189">
        <v>113010</v>
      </c>
      <c r="H54" s="188">
        <v>0.54011018604049399</v>
      </c>
    </row>
    <row r="55" spans="1:8" x14ac:dyDescent="0.25">
      <c r="C55" s="138">
        <f>+SUM(C2:C54)</f>
        <v>8484.2709999999988</v>
      </c>
      <c r="D55" s="138">
        <f>+SUM(D2:D54)</f>
        <v>23169.744999999992</v>
      </c>
    </row>
    <row r="56" spans="1:8" x14ac:dyDescent="0.25">
      <c r="C56" s="138">
        <f>+'Øko% Alle køkkener'!I115</f>
        <v>8484.2710000000006</v>
      </c>
      <c r="D56" s="138">
        <f>+'Øko% Alle køkkener'!J115</f>
        <v>23169.744999999999</v>
      </c>
    </row>
    <row r="57" spans="1:8" x14ac:dyDescent="0.25">
      <c r="C57" s="138">
        <f>+C55-C56</f>
        <v>0</v>
      </c>
      <c r="D57" s="138">
        <f>+D55-D56</f>
        <v>0</v>
      </c>
    </row>
  </sheetData>
  <autoFilter ref="A1:G54" xr:uid="{FAFCA67C-5B76-4B93-A1AA-8DCC943D612A}">
    <sortState xmlns:xlrd2="http://schemas.microsoft.com/office/spreadsheetml/2017/richdata2" ref="A2:G54">
      <sortCondition ref="A2:A54"/>
    </sortState>
  </autoFilter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2">
    <tabColor rgb="FF92D050"/>
    <pageSetUpPr fitToPage="1"/>
  </sheetPr>
  <dimension ref="A1:AJ168"/>
  <sheetViews>
    <sheetView tabSelected="1" zoomScale="90" zoomScaleNormal="90" workbookViewId="0">
      <pane xSplit="1" ySplit="4" topLeftCell="F81" activePane="bottomRight" state="frozen"/>
      <selection activeCell="G24" sqref="G24"/>
      <selection pane="topRight" activeCell="G24" sqref="G24"/>
      <selection pane="bottomLeft" activeCell="G24" sqref="G24"/>
      <selection pane="bottomRight" activeCell="F66" sqref="F66"/>
    </sheetView>
  </sheetViews>
  <sheetFormatPr defaultColWidth="9.140625" defaultRowHeight="15" x14ac:dyDescent="0.25"/>
  <cols>
    <col min="1" max="1" width="60" style="2" customWidth="1"/>
    <col min="2" max="5" width="26.140625" style="45" hidden="1" customWidth="1"/>
    <col min="6" max="6" width="14.140625" style="24" customWidth="1"/>
    <col min="7" max="7" width="14.140625" style="102" customWidth="1"/>
    <col min="8" max="8" width="18.42578125" style="102" customWidth="1"/>
    <col min="9" max="10" width="15.42578125" style="104" customWidth="1"/>
    <col min="11" max="11" width="11.7109375" style="102" customWidth="1"/>
    <col min="12" max="12" width="9.85546875" style="102" customWidth="1"/>
    <col min="13" max="13" width="9.85546875" style="4" customWidth="1"/>
    <col min="14" max="14" width="9.140625" style="105" customWidth="1"/>
    <col min="15" max="16" width="11.7109375" style="102" customWidth="1"/>
    <col min="17" max="17" width="11.7109375" style="105" customWidth="1"/>
    <col min="18" max="18" width="11.85546875" style="105" customWidth="1"/>
    <col min="19" max="19" width="14.85546875" style="4" customWidth="1"/>
    <col min="20" max="20" width="34.42578125" style="4" customWidth="1"/>
    <col min="21" max="23" width="9.140625" style="4" customWidth="1"/>
    <col min="24" max="16384" width="9.140625" style="4"/>
  </cols>
  <sheetData>
    <row r="1" spans="1:36" ht="21" x14ac:dyDescent="0.25">
      <c r="A1" s="8" t="s">
        <v>263</v>
      </c>
      <c r="B1" s="38"/>
      <c r="C1" s="38"/>
      <c r="D1" s="38"/>
      <c r="E1" s="38"/>
      <c r="F1" s="20" t="s">
        <v>29</v>
      </c>
      <c r="G1" s="100"/>
      <c r="H1" s="100"/>
      <c r="M1" s="16"/>
    </row>
    <row r="2" spans="1:36" ht="18" customHeight="1" thickBot="1" x14ac:dyDescent="0.3">
      <c r="A2" s="89" t="s">
        <v>33</v>
      </c>
      <c r="B2" s="39"/>
      <c r="C2" s="39"/>
      <c r="D2" s="39"/>
      <c r="E2" s="39"/>
      <c r="F2" s="21"/>
      <c r="G2" s="101"/>
      <c r="H2" s="101"/>
      <c r="P2" s="120"/>
    </row>
    <row r="3" spans="1:36" s="19" customFormat="1" ht="79.5" customHeight="1" thickTop="1" thickBot="1" x14ac:dyDescent="0.3">
      <c r="A3" s="207" t="s">
        <v>0</v>
      </c>
      <c r="B3" s="208"/>
      <c r="C3" s="209"/>
      <c r="D3" s="210"/>
      <c r="E3" s="211" t="s">
        <v>119</v>
      </c>
      <c r="F3" s="212" t="s">
        <v>14</v>
      </c>
      <c r="G3" s="255" t="s">
        <v>2</v>
      </c>
      <c r="H3" s="256"/>
      <c r="I3" s="257" t="s">
        <v>179</v>
      </c>
      <c r="J3" s="258"/>
      <c r="K3" s="259" t="s">
        <v>1</v>
      </c>
      <c r="L3" s="260"/>
      <c r="M3" s="261" t="s">
        <v>99</v>
      </c>
      <c r="N3" s="262"/>
      <c r="O3" s="263" t="s">
        <v>111</v>
      </c>
      <c r="P3" s="264"/>
      <c r="Q3" s="253" t="s">
        <v>180</v>
      </c>
      <c r="R3" s="254"/>
      <c r="S3" s="31"/>
      <c r="T3" s="18"/>
    </row>
    <row r="4" spans="1:36" ht="15.75" thickBot="1" x14ac:dyDescent="0.3">
      <c r="A4" s="223" t="s">
        <v>0</v>
      </c>
      <c r="B4" s="224" t="s">
        <v>110</v>
      </c>
      <c r="C4" s="224" t="s">
        <v>182</v>
      </c>
      <c r="D4" s="224" t="s">
        <v>176</v>
      </c>
      <c r="E4" s="224" t="s">
        <v>119</v>
      </c>
      <c r="F4" s="225" t="s">
        <v>14</v>
      </c>
      <c r="G4" s="226" t="s">
        <v>31</v>
      </c>
      <c r="H4" s="227" t="s">
        <v>32</v>
      </c>
      <c r="I4" s="228" t="s">
        <v>31</v>
      </c>
      <c r="J4" s="227" t="s">
        <v>32</v>
      </c>
      <c r="K4" s="229" t="s">
        <v>31</v>
      </c>
      <c r="L4" s="230" t="s">
        <v>32</v>
      </c>
      <c r="M4" s="231" t="s">
        <v>31</v>
      </c>
      <c r="N4" s="232" t="s">
        <v>32</v>
      </c>
      <c r="O4" s="233" t="s">
        <v>31</v>
      </c>
      <c r="P4" s="234" t="s">
        <v>32</v>
      </c>
      <c r="Q4" s="226" t="s">
        <v>31</v>
      </c>
      <c r="R4" s="235" t="s">
        <v>32</v>
      </c>
      <c r="S4" s="32"/>
      <c r="T4" s="5"/>
      <c r="U4" s="5"/>
    </row>
    <row r="5" spans="1:36" s="5" customFormat="1" ht="15.75" x14ac:dyDescent="0.25">
      <c r="A5" s="15" t="s">
        <v>98</v>
      </c>
      <c r="B5" s="40"/>
      <c r="C5" s="40"/>
      <c r="D5" s="40" t="s">
        <v>176</v>
      </c>
      <c r="E5" s="40" t="s">
        <v>122</v>
      </c>
      <c r="F5" s="22">
        <f t="shared" ref="F5:F35" si="0">(G5*100)/H5</f>
        <v>66.793731469716221</v>
      </c>
      <c r="G5" s="213">
        <f t="shared" ref="G5:G36" si="1">+I5+K5+M5+O5+Q5</f>
        <v>1419.3</v>
      </c>
      <c r="H5" s="214">
        <f t="shared" ref="H5:H36" si="2">+J5+L5+N5+P5+R5</f>
        <v>2124.9</v>
      </c>
      <c r="I5" s="215"/>
      <c r="J5" s="216"/>
      <c r="K5" s="217">
        <v>1419.3</v>
      </c>
      <c r="L5" s="214">
        <v>2124.9</v>
      </c>
      <c r="M5" s="218"/>
      <c r="N5" s="219"/>
      <c r="O5" s="217"/>
      <c r="P5" s="220"/>
      <c r="Q5" s="221"/>
      <c r="R5" s="222"/>
      <c r="S5" s="138"/>
      <c r="T5" s="138"/>
      <c r="U5" s="154"/>
      <c r="V5" s="15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1:36" ht="15.75" x14ac:dyDescent="0.25">
      <c r="A6" s="11" t="s">
        <v>94</v>
      </c>
      <c r="B6" s="40"/>
      <c r="C6" s="40"/>
      <c r="D6" s="40" t="s">
        <v>177</v>
      </c>
      <c r="E6" s="40" t="s">
        <v>122</v>
      </c>
      <c r="F6" s="22" t="e">
        <f t="shared" ref="F6" si="3">(G6*100)/H6</f>
        <v>#DIV/0!</v>
      </c>
      <c r="G6" s="23">
        <f t="shared" ref="G6" si="4">+I6+K6+M6+O6+Q6</f>
        <v>0</v>
      </c>
      <c r="H6" s="123">
        <f t="shared" ref="H6" si="5">+J6+L6+N6+P6+R6</f>
        <v>0</v>
      </c>
      <c r="I6" s="155"/>
      <c r="J6" s="156"/>
      <c r="K6" s="190"/>
      <c r="L6" s="197"/>
      <c r="M6" s="199"/>
      <c r="N6" s="200"/>
      <c r="O6" s="190"/>
      <c r="P6" s="121"/>
      <c r="Q6" s="125"/>
      <c r="R6" s="112"/>
      <c r="S6" s="138"/>
      <c r="T6" s="138"/>
      <c r="U6" s="154"/>
      <c r="V6" s="154"/>
    </row>
    <row r="7" spans="1:36" ht="15.75" x14ac:dyDescent="0.25">
      <c r="A7" s="11" t="s">
        <v>53</v>
      </c>
      <c r="B7" s="40">
        <v>200140070</v>
      </c>
      <c r="C7" s="40"/>
      <c r="D7" s="40" t="s">
        <v>176</v>
      </c>
      <c r="E7" s="40" t="s">
        <v>120</v>
      </c>
      <c r="F7" s="22">
        <f t="shared" si="0"/>
        <v>94.065201292469339</v>
      </c>
      <c r="G7" s="23">
        <f t="shared" si="1"/>
        <v>1416.288</v>
      </c>
      <c r="H7" s="123">
        <f t="shared" si="2"/>
        <v>1505.645</v>
      </c>
      <c r="I7" s="155"/>
      <c r="J7" s="156"/>
      <c r="K7" s="190">
        <f>+VLOOKUP(B7,'Hørkram Q2'!$B$6:$N$59,12,FALSE)</f>
        <v>1398.288</v>
      </c>
      <c r="L7" s="124">
        <f>+VLOOKUP(B7,'Hørkram Q2'!$B$6:$N$59,11,FALSE)</f>
        <v>1487.645</v>
      </c>
      <c r="M7" s="199"/>
      <c r="N7" s="200"/>
      <c r="O7" s="190">
        <v>18</v>
      </c>
      <c r="P7" s="116">
        <v>18</v>
      </c>
      <c r="Q7" s="125"/>
      <c r="R7" s="112"/>
      <c r="S7" s="138"/>
      <c r="T7" s="138"/>
      <c r="U7" s="154"/>
      <c r="V7" s="154"/>
    </row>
    <row r="8" spans="1:36" ht="15.75" x14ac:dyDescent="0.25">
      <c r="A8" s="11" t="s">
        <v>26</v>
      </c>
      <c r="B8" s="40">
        <v>200544489</v>
      </c>
      <c r="C8" s="40">
        <v>1017028</v>
      </c>
      <c r="D8" s="40" t="s">
        <v>176</v>
      </c>
      <c r="E8" s="40" t="s">
        <v>120</v>
      </c>
      <c r="F8" s="22">
        <f t="shared" si="0"/>
        <v>76.364845893845043</v>
      </c>
      <c r="G8" s="23">
        <f t="shared" si="1"/>
        <v>936.70799999999997</v>
      </c>
      <c r="H8" s="123">
        <f t="shared" si="2"/>
        <v>1226.6220000000001</v>
      </c>
      <c r="I8" s="155"/>
      <c r="J8" s="156"/>
      <c r="K8" s="190">
        <f>+VLOOKUP(B8,'Hørkram Q2'!$B$6:$N$59,12,FALSE)</f>
        <v>936.70799999999997</v>
      </c>
      <c r="L8" s="124">
        <f>+VLOOKUP(B8,'Hørkram Q2'!$B$6:$N$59,11,FALSE)</f>
        <v>1226.6220000000001</v>
      </c>
      <c r="M8" s="155"/>
      <c r="N8" s="156"/>
      <c r="O8" s="190"/>
      <c r="P8" s="116"/>
      <c r="Q8" s="125"/>
      <c r="R8" s="112"/>
      <c r="S8" s="138"/>
      <c r="T8" s="138"/>
      <c r="U8" s="154"/>
      <c r="V8" s="154"/>
    </row>
    <row r="9" spans="1:36" ht="15.75" x14ac:dyDescent="0.25">
      <c r="A9" s="11" t="s">
        <v>3</v>
      </c>
      <c r="B9" s="40">
        <v>200012834</v>
      </c>
      <c r="C9" s="40"/>
      <c r="D9" s="40" t="s">
        <v>176</v>
      </c>
      <c r="E9" s="40" t="s">
        <v>120</v>
      </c>
      <c r="F9" s="22">
        <f t="shared" si="0"/>
        <v>80.593962694337392</v>
      </c>
      <c r="G9" s="23">
        <f t="shared" si="1"/>
        <v>1313.547</v>
      </c>
      <c r="H9" s="123">
        <f t="shared" si="2"/>
        <v>1629.8330000000001</v>
      </c>
      <c r="I9" s="155"/>
      <c r="J9" s="156"/>
      <c r="K9" s="106">
        <f>+VLOOKUP(B9,'Hørkram Q2'!$B$6:$N$59,12,FALSE)</f>
        <v>1313.547</v>
      </c>
      <c r="L9" s="123">
        <f>+VLOOKUP(B9,'Hørkram Q2'!$B$6:$N$59,11,FALSE)</f>
        <v>1629.8330000000001</v>
      </c>
      <c r="M9" s="199"/>
      <c r="N9" s="200"/>
      <c r="O9" s="106"/>
      <c r="P9" s="103"/>
      <c r="Q9" s="125"/>
      <c r="R9" s="112"/>
      <c r="S9" s="138"/>
      <c r="T9" s="138"/>
      <c r="U9" s="154"/>
      <c r="V9" s="154"/>
    </row>
    <row r="10" spans="1:36" x14ac:dyDescent="0.2">
      <c r="A10" s="11" t="s">
        <v>181</v>
      </c>
      <c r="B10" s="40">
        <v>200194837</v>
      </c>
      <c r="C10" s="40">
        <v>2232789</v>
      </c>
      <c r="D10" s="40" t="s">
        <v>177</v>
      </c>
      <c r="E10" s="40" t="s">
        <v>127</v>
      </c>
      <c r="F10" s="22" t="e">
        <f t="shared" ref="F10" si="6">(G10*100)/H10</f>
        <v>#DIV/0!</v>
      </c>
      <c r="G10" s="23">
        <f t="shared" ref="G10" si="7">+I10+K10+M10+O10+Q10</f>
        <v>0</v>
      </c>
      <c r="H10" s="123">
        <f t="shared" ref="H10" si="8">+J10+L10+N10+P10+R10</f>
        <v>0</v>
      </c>
      <c r="I10" s="155"/>
      <c r="J10" s="156"/>
      <c r="K10" s="106"/>
      <c r="L10" s="123"/>
      <c r="M10" s="155"/>
      <c r="N10" s="156"/>
      <c r="O10" s="106"/>
      <c r="P10" s="103"/>
      <c r="Q10" s="125"/>
      <c r="R10" s="112"/>
      <c r="S10" s="138"/>
      <c r="T10" s="138"/>
      <c r="U10" s="154"/>
      <c r="V10" s="154"/>
    </row>
    <row r="11" spans="1:36" ht="15.75" x14ac:dyDescent="0.25">
      <c r="A11" s="11" t="s">
        <v>13</v>
      </c>
      <c r="B11" s="40">
        <v>200809045</v>
      </c>
      <c r="C11" s="40"/>
      <c r="D11" s="40" t="s">
        <v>176</v>
      </c>
      <c r="E11" s="40" t="s">
        <v>120</v>
      </c>
      <c r="F11" s="22">
        <f t="shared" si="0"/>
        <v>99.056809958377229</v>
      </c>
      <c r="G11" s="23">
        <f t="shared" si="1"/>
        <v>3059.3250000000003</v>
      </c>
      <c r="H11" s="123">
        <f t="shared" si="2"/>
        <v>3088.4550000000004</v>
      </c>
      <c r="I11" s="155"/>
      <c r="J11" s="156"/>
      <c r="K11" s="118">
        <f>+VLOOKUP(B11,'Hørkram Q2'!$B$6:$N$59,12,FALSE)</f>
        <v>3034.4250000000002</v>
      </c>
      <c r="L11" s="124">
        <f>+VLOOKUP(B11,'Hørkram Q2'!$B$6:$N$59,11,FALSE)</f>
        <v>3056.4250000000002</v>
      </c>
      <c r="M11" s="201"/>
      <c r="N11" s="200"/>
      <c r="O11" s="118">
        <v>24.9</v>
      </c>
      <c r="P11" s="116">
        <v>32.03</v>
      </c>
      <c r="Q11" s="125"/>
      <c r="R11" s="112"/>
      <c r="S11" s="138"/>
      <c r="T11" s="138"/>
      <c r="U11" s="154"/>
      <c r="V11" s="154"/>
    </row>
    <row r="12" spans="1:36" ht="15.75" x14ac:dyDescent="0.25">
      <c r="A12" s="11" t="s">
        <v>167</v>
      </c>
      <c r="B12" s="40">
        <v>200544472</v>
      </c>
      <c r="C12" s="40"/>
      <c r="D12" s="40" t="s">
        <v>176</v>
      </c>
      <c r="E12" s="40" t="s">
        <v>120</v>
      </c>
      <c r="F12" s="22">
        <f t="shared" si="0"/>
        <v>72.031763103009823</v>
      </c>
      <c r="G12" s="23">
        <f t="shared" si="1"/>
        <v>2171.355</v>
      </c>
      <c r="H12" s="123">
        <f t="shared" si="2"/>
        <v>3014.4409999999998</v>
      </c>
      <c r="I12" s="155"/>
      <c r="J12" s="156"/>
      <c r="K12" s="106">
        <f>+VLOOKUP(B12,'Hørkram Q2'!$B$6:$N$59,12,FALSE)</f>
        <v>2171.355</v>
      </c>
      <c r="L12" s="123">
        <f>+VLOOKUP(B12,'Hørkram Q2'!$B$6:$N$59,11,FALSE)</f>
        <v>3014.4409999999998</v>
      </c>
      <c r="M12" s="199"/>
      <c r="N12" s="200"/>
      <c r="O12" s="106"/>
      <c r="P12" s="117"/>
      <c r="Q12" s="126"/>
      <c r="R12" s="113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</row>
    <row r="13" spans="1:36" ht="15.75" x14ac:dyDescent="0.25">
      <c r="A13" s="11" t="s">
        <v>107</v>
      </c>
      <c r="B13" s="40">
        <v>200188102</v>
      </c>
      <c r="C13" s="40"/>
      <c r="D13" s="40" t="s">
        <v>176</v>
      </c>
      <c r="E13" s="40" t="s">
        <v>120</v>
      </c>
      <c r="F13" s="22">
        <f t="shared" si="0"/>
        <v>99.563066361907218</v>
      </c>
      <c r="G13" s="23">
        <f t="shared" si="1"/>
        <v>1167.8219999999999</v>
      </c>
      <c r="H13" s="123">
        <f t="shared" si="2"/>
        <v>1172.9469999999999</v>
      </c>
      <c r="I13" s="155"/>
      <c r="J13" s="156"/>
      <c r="K13" s="118">
        <f>+VLOOKUP(B13,'Hørkram Q2'!$B$6:$N$59,12,FALSE)</f>
        <v>1167.8219999999999</v>
      </c>
      <c r="L13" s="124">
        <f>+VLOOKUP(B13,'Hørkram Q2'!$B$6:$N$59,11,FALSE)</f>
        <v>1172.9469999999999</v>
      </c>
      <c r="M13" s="199"/>
      <c r="N13" s="200"/>
      <c r="O13" s="118"/>
      <c r="P13" s="116"/>
      <c r="Q13" s="125"/>
      <c r="R13" s="112"/>
    </row>
    <row r="14" spans="1:36" ht="15.75" x14ac:dyDescent="0.25">
      <c r="A14" s="11" t="s">
        <v>20</v>
      </c>
      <c r="B14" s="40">
        <v>200011554</v>
      </c>
      <c r="C14" s="40"/>
      <c r="D14" s="40" t="s">
        <v>176</v>
      </c>
      <c r="E14" s="40" t="s">
        <v>120</v>
      </c>
      <c r="F14" s="22">
        <f t="shared" si="0"/>
        <v>99.507754130958418</v>
      </c>
      <c r="G14" s="23">
        <f t="shared" si="1"/>
        <v>1818.546</v>
      </c>
      <c r="H14" s="123">
        <f t="shared" si="2"/>
        <v>1827.5419999999999</v>
      </c>
      <c r="I14" s="155"/>
      <c r="J14" s="156"/>
      <c r="K14" s="118">
        <f>+VLOOKUP(B14,'Hørkram Q2'!$B$6:$N$59,12,FALSE)</f>
        <v>1818.546</v>
      </c>
      <c r="L14" s="124">
        <f>+VLOOKUP(B14,'Hørkram Q2'!$B$6:$N$59,11,FALSE)</f>
        <v>1827.5419999999999</v>
      </c>
      <c r="M14" s="199"/>
      <c r="N14" s="200"/>
      <c r="O14" s="118"/>
      <c r="P14" s="116"/>
      <c r="Q14" s="125"/>
      <c r="R14" s="112"/>
    </row>
    <row r="15" spans="1:36" ht="15.75" x14ac:dyDescent="0.25">
      <c r="A15" s="11" t="s">
        <v>101</v>
      </c>
      <c r="B15" s="40">
        <v>200050751</v>
      </c>
      <c r="C15" s="40"/>
      <c r="D15" s="40" t="s">
        <v>176</v>
      </c>
      <c r="E15" s="40" t="s">
        <v>120</v>
      </c>
      <c r="F15" s="22">
        <f t="shared" si="0"/>
        <v>96.776762357559107</v>
      </c>
      <c r="G15" s="23">
        <f t="shared" si="1"/>
        <v>737.67700000000002</v>
      </c>
      <c r="H15" s="123">
        <f t="shared" si="2"/>
        <v>762.24599999999998</v>
      </c>
      <c r="I15" s="155"/>
      <c r="J15" s="156"/>
      <c r="K15" s="118">
        <f>+VLOOKUP(B15,'Hørkram Q2'!$B$6:$N$59,12,FALSE)</f>
        <v>731.67700000000002</v>
      </c>
      <c r="L15" s="124">
        <f>+VLOOKUP(B15,'Hørkram Q2'!$B$6:$N$59,11,FALSE)</f>
        <v>756.00599999999997</v>
      </c>
      <c r="M15" s="155"/>
      <c r="N15" s="156"/>
      <c r="O15" s="118">
        <v>6</v>
      </c>
      <c r="P15" s="122">
        <f>12.48/2</f>
        <v>6.24</v>
      </c>
      <c r="Q15" s="23"/>
      <c r="R15" s="103"/>
    </row>
    <row r="16" spans="1:36" ht="15.75" x14ac:dyDescent="0.25">
      <c r="A16" s="11" t="s">
        <v>102</v>
      </c>
      <c r="B16" s="40">
        <v>200040875</v>
      </c>
      <c r="C16" s="40"/>
      <c r="D16" s="40" t="s">
        <v>176</v>
      </c>
      <c r="E16" s="40" t="s">
        <v>120</v>
      </c>
      <c r="F16" s="22">
        <f t="shared" si="0"/>
        <v>92.850224228458913</v>
      </c>
      <c r="G16" s="23">
        <f t="shared" si="1"/>
        <v>1512.662</v>
      </c>
      <c r="H16" s="123">
        <f t="shared" si="2"/>
        <v>1629.1420000000001</v>
      </c>
      <c r="I16" s="155"/>
      <c r="J16" s="156"/>
      <c r="K16" s="118">
        <f>+VLOOKUP(B16,'Hørkram Q2'!$B$6:$N$59,12,FALSE)</f>
        <v>1506.662</v>
      </c>
      <c r="L16" s="124">
        <f>+VLOOKUP(B16,'Hørkram Q2'!$B$6:$N$59,11,FALSE)</f>
        <v>1622.902</v>
      </c>
      <c r="M16" s="199"/>
      <c r="N16" s="200"/>
      <c r="O16" s="118">
        <v>6</v>
      </c>
      <c r="P16" s="122">
        <f>12.48/2</f>
        <v>6.24</v>
      </c>
      <c r="Q16" s="125"/>
      <c r="R16" s="112"/>
    </row>
    <row r="17" spans="1:22" ht="15.75" x14ac:dyDescent="0.25">
      <c r="A17" s="11" t="s">
        <v>46</v>
      </c>
      <c r="B17" s="40">
        <v>200141541</v>
      </c>
      <c r="C17" s="40"/>
      <c r="D17" s="40" t="s">
        <v>176</v>
      </c>
      <c r="E17" s="40" t="s">
        <v>120</v>
      </c>
      <c r="F17" s="22">
        <f t="shared" si="0"/>
        <v>85.569240245271516</v>
      </c>
      <c r="G17" s="23">
        <f t="shared" si="1"/>
        <v>1300.329</v>
      </c>
      <c r="H17" s="123">
        <f t="shared" si="2"/>
        <v>1519.6220000000001</v>
      </c>
      <c r="I17" s="155"/>
      <c r="J17" s="156"/>
      <c r="K17" s="106">
        <f>+VLOOKUP(B17,'Hørkram Q2'!$B$6:$N$59,12,FALSE)</f>
        <v>1300.329</v>
      </c>
      <c r="L17" s="123">
        <f>+VLOOKUP(B17,'Hørkram Q2'!$B$6:$N$59,11,FALSE)</f>
        <v>1519.6220000000001</v>
      </c>
      <c r="M17" s="199"/>
      <c r="N17" s="200"/>
      <c r="O17" s="106"/>
      <c r="P17" s="117"/>
      <c r="Q17" s="125"/>
      <c r="R17" s="112"/>
    </row>
    <row r="18" spans="1:22" ht="15.75" x14ac:dyDescent="0.25">
      <c r="A18" s="11" t="s">
        <v>97</v>
      </c>
      <c r="B18" s="40">
        <v>200514277</v>
      </c>
      <c r="C18" s="40">
        <v>1017035</v>
      </c>
      <c r="D18" s="40" t="s">
        <v>176</v>
      </c>
      <c r="E18" s="40" t="s">
        <v>120</v>
      </c>
      <c r="F18" s="22">
        <f t="shared" si="0"/>
        <v>88.982237640239632</v>
      </c>
      <c r="G18" s="23">
        <f t="shared" si="1"/>
        <v>1284.31</v>
      </c>
      <c r="H18" s="123">
        <f t="shared" si="2"/>
        <v>1443.3330000000001</v>
      </c>
      <c r="I18" s="155"/>
      <c r="J18" s="156"/>
      <c r="K18" s="106">
        <f>+VLOOKUP(B18,'Hørkram Q2'!$B$6:$N$59,12,FALSE)</f>
        <v>1284.31</v>
      </c>
      <c r="L18" s="123">
        <f>+VLOOKUP(B18,'Hørkram Q2'!$B$6:$N$59,11,FALSE)</f>
        <v>1429.5830000000001</v>
      </c>
      <c r="M18" s="199"/>
      <c r="N18" s="200"/>
      <c r="O18" s="106">
        <v>0</v>
      </c>
      <c r="P18" s="117">
        <v>13.75</v>
      </c>
      <c r="Q18" s="125"/>
      <c r="R18" s="112"/>
    </row>
    <row r="19" spans="1:22" ht="15.75" x14ac:dyDescent="0.25">
      <c r="A19" s="11" t="s">
        <v>274</v>
      </c>
      <c r="B19" s="40"/>
      <c r="C19" s="40">
        <v>1198425</v>
      </c>
      <c r="D19" s="40" t="s">
        <v>176</v>
      </c>
      <c r="E19" s="40" t="s">
        <v>120</v>
      </c>
      <c r="F19" s="22">
        <f t="shared" ref="F19" si="9">(G19*100)/H19</f>
        <v>61.232627463125702</v>
      </c>
      <c r="G19" s="23">
        <f t="shared" ref="G19" si="10">+I19+K19+M19+O19+Q19</f>
        <v>142.35300000000001</v>
      </c>
      <c r="H19" s="123">
        <f t="shared" ref="H19" si="11">+J19+L19+N19+P19+R19</f>
        <v>232.47900000000001</v>
      </c>
      <c r="I19" s="155">
        <f>+VLOOKUP(C19,'Nemlig Q2'!$A$2:$D$54,3,FALSE)</f>
        <v>142.35300000000001</v>
      </c>
      <c r="J19" s="156">
        <f>+VLOOKUP(C19,'Nemlig Q2'!$A$2:$D$54,4,FALSE)</f>
        <v>232.47900000000001</v>
      </c>
      <c r="K19" s="106"/>
      <c r="L19" s="123"/>
      <c r="M19" s="199"/>
      <c r="N19" s="200"/>
      <c r="O19" s="106"/>
      <c r="P19" s="117"/>
      <c r="Q19" s="125"/>
      <c r="R19" s="112"/>
    </row>
    <row r="20" spans="1:22" ht="15.75" x14ac:dyDescent="0.25">
      <c r="A20" s="11" t="s">
        <v>79</v>
      </c>
      <c r="B20" s="40">
        <v>200135519</v>
      </c>
      <c r="C20" s="40"/>
      <c r="D20" s="40" t="s">
        <v>176</v>
      </c>
      <c r="E20" s="40" t="s">
        <v>120</v>
      </c>
      <c r="F20" s="22">
        <f t="shared" si="0"/>
        <v>93.868064926183621</v>
      </c>
      <c r="G20" s="23">
        <f t="shared" si="1"/>
        <v>1176.3330000000001</v>
      </c>
      <c r="H20" s="123">
        <f t="shared" si="2"/>
        <v>1253.1769999999999</v>
      </c>
      <c r="I20" s="155"/>
      <c r="J20" s="156"/>
      <c r="K20" s="118">
        <f>+VLOOKUP(B20,'Hørkram Q2'!$B$6:$N$59,12,FALSE)</f>
        <v>1168.3330000000001</v>
      </c>
      <c r="L20" s="124">
        <f>+VLOOKUP(B20,'Hørkram Q2'!$B$6:$N$59,11,FALSE)</f>
        <v>1244.577</v>
      </c>
      <c r="M20" s="155"/>
      <c r="N20" s="156"/>
      <c r="O20" s="118">
        <v>8</v>
      </c>
      <c r="P20" s="116">
        <v>8.6</v>
      </c>
      <c r="Q20" s="125"/>
      <c r="R20" s="112"/>
    </row>
    <row r="21" spans="1:22" ht="15.75" x14ac:dyDescent="0.25">
      <c r="A21" s="11" t="s">
        <v>4</v>
      </c>
      <c r="B21" s="40">
        <v>200025919</v>
      </c>
      <c r="C21" s="40" t="s">
        <v>283</v>
      </c>
      <c r="D21" s="40" t="s">
        <v>176</v>
      </c>
      <c r="E21" s="40" t="s">
        <v>120</v>
      </c>
      <c r="F21" s="22">
        <f t="shared" si="0"/>
        <v>98.903248068980162</v>
      </c>
      <c r="G21" s="23">
        <f t="shared" si="1"/>
        <v>1880.2179999999998</v>
      </c>
      <c r="H21" s="123">
        <f t="shared" si="2"/>
        <v>1901.068</v>
      </c>
      <c r="I21" s="155">
        <f>+'Nemlig Q2'!C3+'Nemlig Q2'!C38</f>
        <v>34.338999999999999</v>
      </c>
      <c r="J21" s="156">
        <f>+'Nemlig Q2'!D3+'Nemlig Q2'!D38</f>
        <v>38.918999999999997</v>
      </c>
      <c r="K21" s="118">
        <f>+VLOOKUP(B21,'Hørkram Q2'!$B$6:$N$59,12,FALSE)</f>
        <v>1827.8789999999999</v>
      </c>
      <c r="L21" s="124">
        <f>+VLOOKUP(B21,'Hørkram Q2'!$B$6:$N$59,11,FALSE)</f>
        <v>1844.1489999999999</v>
      </c>
      <c r="M21" s="199"/>
      <c r="N21" s="200"/>
      <c r="O21" s="118">
        <v>18</v>
      </c>
      <c r="P21" s="116">
        <v>18</v>
      </c>
      <c r="Q21" s="125"/>
      <c r="R21" s="112"/>
    </row>
    <row r="22" spans="1:22" ht="15.75" x14ac:dyDescent="0.25">
      <c r="A22" s="11" t="s">
        <v>5</v>
      </c>
      <c r="B22" s="40">
        <v>200025926</v>
      </c>
      <c r="C22" s="40"/>
      <c r="D22" s="40" t="s">
        <v>176</v>
      </c>
      <c r="E22" s="40" t="s">
        <v>120</v>
      </c>
      <c r="F22" s="22">
        <f t="shared" si="0"/>
        <v>86.565518226637522</v>
      </c>
      <c r="G22" s="23">
        <f t="shared" si="1"/>
        <v>3150.8679999999999</v>
      </c>
      <c r="H22" s="123">
        <f t="shared" si="2"/>
        <v>3639.8649999999998</v>
      </c>
      <c r="I22" s="155"/>
      <c r="J22" s="156"/>
      <c r="K22" s="118">
        <f>+VLOOKUP(B22,'Hørkram Q2'!$B$6:$N$59,12,FALSE)</f>
        <v>3150.8679999999999</v>
      </c>
      <c r="L22" s="124">
        <f>+VLOOKUP(B22,'Hørkram Q2'!$B$6:$N$59,11,FALSE)</f>
        <v>3598.8649999999998</v>
      </c>
      <c r="M22" s="155"/>
      <c r="N22" s="156"/>
      <c r="O22" s="118">
        <v>0</v>
      </c>
      <c r="P22" s="116">
        <v>41</v>
      </c>
      <c r="Q22" s="125"/>
      <c r="R22" s="112"/>
    </row>
    <row r="23" spans="1:22" ht="15.75" x14ac:dyDescent="0.25">
      <c r="A23" s="11" t="s">
        <v>55</v>
      </c>
      <c r="B23" s="40">
        <v>200159577</v>
      </c>
      <c r="C23" s="40"/>
      <c r="D23" s="40" t="s">
        <v>176</v>
      </c>
      <c r="E23" s="40" t="s">
        <v>120</v>
      </c>
      <c r="F23" s="22">
        <f t="shared" si="0"/>
        <v>97.178134657595066</v>
      </c>
      <c r="G23" s="23">
        <f t="shared" si="1"/>
        <v>3596.348</v>
      </c>
      <c r="H23" s="123">
        <f t="shared" si="2"/>
        <v>3700.779</v>
      </c>
      <c r="I23" s="155"/>
      <c r="J23" s="156"/>
      <c r="K23" s="118">
        <f>+VLOOKUP(B23,'Hørkram Q2'!$B$6:$N$59,12,FALSE)</f>
        <v>3596.348</v>
      </c>
      <c r="L23" s="124">
        <f>+VLOOKUP(B23,'Hørkram Q2'!$B$6:$N$59,11,FALSE)</f>
        <v>3700.779</v>
      </c>
      <c r="M23" s="199"/>
      <c r="N23" s="200"/>
      <c r="O23" s="118"/>
      <c r="P23" s="116"/>
      <c r="Q23" s="125"/>
      <c r="R23" s="112"/>
    </row>
    <row r="24" spans="1:22" x14ac:dyDescent="0.25">
      <c r="A24" s="11" t="s">
        <v>128</v>
      </c>
      <c r="B24" s="40">
        <v>200095578</v>
      </c>
      <c r="C24" s="40">
        <v>2243447</v>
      </c>
      <c r="D24" s="40" t="s">
        <v>176</v>
      </c>
      <c r="E24" s="40" t="s">
        <v>122</v>
      </c>
      <c r="F24" s="22">
        <f t="shared" si="0"/>
        <v>25.58495182749656</v>
      </c>
      <c r="G24" s="23">
        <f>+I24+K24+M24+O24+Q24</f>
        <v>50.19</v>
      </c>
      <c r="H24" s="123">
        <f t="shared" si="2"/>
        <v>196.17</v>
      </c>
      <c r="I24" s="155"/>
      <c r="J24" s="156"/>
      <c r="K24" s="106">
        <f>+VLOOKUP(B24,'Hørkram Q2'!$B$6:$N$59,12,FALSE)</f>
        <v>50.19</v>
      </c>
      <c r="L24" s="123">
        <f>+VLOOKUP(B24,'Hørkram Q2'!$B$6:$N$59,11,FALSE)</f>
        <v>196.17</v>
      </c>
      <c r="M24" s="155"/>
      <c r="N24" s="156"/>
      <c r="O24" s="106"/>
      <c r="P24" s="103"/>
      <c r="Q24" s="125"/>
      <c r="R24" s="112"/>
    </row>
    <row r="25" spans="1:22" x14ac:dyDescent="0.2">
      <c r="A25" s="15" t="s">
        <v>100</v>
      </c>
      <c r="B25" s="40"/>
      <c r="C25" s="40">
        <v>2251396</v>
      </c>
      <c r="D25" s="40" t="s">
        <v>176</v>
      </c>
      <c r="E25" s="40" t="s">
        <v>127</v>
      </c>
      <c r="F25" s="22" t="str">
        <f>IFERROR(((G25*100)/H25)," ")</f>
        <v xml:space="preserve"> </v>
      </c>
      <c r="G25" s="23">
        <f t="shared" ref="G25" si="12">+I25+K25+M25+O25+Q25</f>
        <v>0</v>
      </c>
      <c r="H25" s="123">
        <f>+J25+L25+N25+P25+R25</f>
        <v>0</v>
      </c>
      <c r="I25" s="155"/>
      <c r="J25" s="156"/>
      <c r="K25" s="106"/>
      <c r="L25" s="123"/>
      <c r="M25" s="155"/>
      <c r="N25" s="156"/>
      <c r="O25" s="106"/>
      <c r="P25" s="103"/>
      <c r="Q25" s="125"/>
      <c r="R25" s="112"/>
      <c r="S25" s="138"/>
      <c r="T25" s="138"/>
      <c r="U25" s="154"/>
      <c r="V25" s="154"/>
    </row>
    <row r="26" spans="1:22" ht="15.75" x14ac:dyDescent="0.25">
      <c r="A26" s="15" t="s">
        <v>6</v>
      </c>
      <c r="B26" s="40">
        <v>200034485</v>
      </c>
      <c r="C26" s="40">
        <v>1017649</v>
      </c>
      <c r="D26" s="40" t="s">
        <v>176</v>
      </c>
      <c r="E26" s="40" t="s">
        <v>120</v>
      </c>
      <c r="F26" s="22">
        <f t="shared" si="0"/>
        <v>99.554332453682406</v>
      </c>
      <c r="G26" s="23">
        <f t="shared" si="1"/>
        <v>1391.673</v>
      </c>
      <c r="H26" s="123">
        <f t="shared" si="2"/>
        <v>1397.903</v>
      </c>
      <c r="I26" s="155"/>
      <c r="J26" s="156"/>
      <c r="K26" s="118">
        <f>+VLOOKUP(B26,'Hørkram Q2'!$B$6:$N$59,12,FALSE)</f>
        <v>1391.673</v>
      </c>
      <c r="L26" s="124">
        <f>+VLOOKUP(B26,'Hørkram Q2'!$B$6:$N$59,11,FALSE)</f>
        <v>1397.903</v>
      </c>
      <c r="M26" s="155"/>
      <c r="N26" s="156"/>
      <c r="O26" s="118"/>
      <c r="P26" s="122"/>
      <c r="Q26" s="125"/>
      <c r="R26" s="112"/>
      <c r="S26" s="138"/>
      <c r="T26" s="138"/>
      <c r="U26" s="154"/>
      <c r="V26" s="154"/>
    </row>
    <row r="27" spans="1:22" ht="15.75" x14ac:dyDescent="0.25">
      <c r="A27" s="11" t="s">
        <v>36</v>
      </c>
      <c r="B27" s="40"/>
      <c r="C27" s="40"/>
      <c r="D27" s="40" t="s">
        <v>177</v>
      </c>
      <c r="E27" s="40" t="s">
        <v>127</v>
      </c>
      <c r="F27" s="22" t="str">
        <f>IFERROR(((G27*100)/H27),"")</f>
        <v/>
      </c>
      <c r="G27" s="23">
        <f t="shared" si="1"/>
        <v>0</v>
      </c>
      <c r="H27" s="123">
        <f t="shared" si="2"/>
        <v>0</v>
      </c>
      <c r="I27" s="155"/>
      <c r="J27" s="156"/>
      <c r="K27" s="106"/>
      <c r="L27" s="123"/>
      <c r="M27" s="199"/>
      <c r="N27" s="200"/>
      <c r="O27" s="106"/>
      <c r="P27" s="117"/>
      <c r="Q27" s="125"/>
      <c r="R27" s="112"/>
      <c r="S27" s="138"/>
      <c r="T27" s="138"/>
      <c r="U27" s="154"/>
      <c r="V27" s="154"/>
    </row>
    <row r="28" spans="1:22" ht="15.75" x14ac:dyDescent="0.25">
      <c r="A28" s="11" t="s">
        <v>51</v>
      </c>
      <c r="B28" s="40"/>
      <c r="C28" s="40">
        <v>2251036</v>
      </c>
      <c r="D28" s="40" t="s">
        <v>177</v>
      </c>
      <c r="E28" s="40" t="s">
        <v>127</v>
      </c>
      <c r="F28" s="22">
        <f>IFERROR(((G28*100)/H28),"")</f>
        <v>39.74826101358066</v>
      </c>
      <c r="G28" s="23">
        <f t="shared" si="1"/>
        <v>60</v>
      </c>
      <c r="H28" s="123">
        <f t="shared" si="2"/>
        <v>150.94999999999999</v>
      </c>
      <c r="I28" s="155"/>
      <c r="J28" s="156"/>
      <c r="K28" s="118"/>
      <c r="L28" s="124"/>
      <c r="M28" s="199"/>
      <c r="N28" s="200"/>
      <c r="O28" s="118">
        <v>60</v>
      </c>
      <c r="P28" s="122">
        <v>150.94999999999999</v>
      </c>
      <c r="Q28" s="125"/>
      <c r="R28" s="112"/>
      <c r="S28" s="138"/>
      <c r="T28" s="138"/>
      <c r="U28" s="154"/>
      <c r="V28" s="154"/>
    </row>
    <row r="29" spans="1:22" x14ac:dyDescent="0.2">
      <c r="A29" s="11" t="s">
        <v>78</v>
      </c>
      <c r="B29" s="40"/>
      <c r="C29" s="40">
        <v>1192523</v>
      </c>
      <c r="D29" s="40" t="s">
        <v>176</v>
      </c>
      <c r="E29" s="40" t="s">
        <v>123</v>
      </c>
      <c r="F29" s="22">
        <f t="shared" si="0"/>
        <v>18.884642112578181</v>
      </c>
      <c r="G29" s="23">
        <f t="shared" si="1"/>
        <v>31.523</v>
      </c>
      <c r="H29" s="123">
        <f t="shared" si="2"/>
        <v>166.92400000000001</v>
      </c>
      <c r="I29" s="155">
        <f>+VLOOKUP(C29,'Nemlig Q2'!$A$2:$D$54,3,FALSE)</f>
        <v>31.523</v>
      </c>
      <c r="J29" s="156">
        <f>+VLOOKUP(C29,'Nemlig Q2'!$A$2:$D$54,4,FALSE)</f>
        <v>166.92400000000001</v>
      </c>
      <c r="K29" s="106"/>
      <c r="L29" s="123"/>
      <c r="M29" s="155"/>
      <c r="N29" s="156"/>
      <c r="O29" s="106"/>
      <c r="P29" s="103"/>
      <c r="Q29" s="125"/>
      <c r="R29" s="112"/>
      <c r="S29" s="138"/>
      <c r="T29" s="138"/>
      <c r="U29" s="154"/>
      <c r="V29" s="154"/>
    </row>
    <row r="30" spans="1:22" x14ac:dyDescent="0.2">
      <c r="A30" s="11" t="s">
        <v>77</v>
      </c>
      <c r="B30" s="40"/>
      <c r="C30" s="40">
        <v>1149830</v>
      </c>
      <c r="D30" s="40" t="s">
        <v>177</v>
      </c>
      <c r="E30" s="40" t="s">
        <v>127</v>
      </c>
      <c r="F30" s="22">
        <f>IFERROR(((G30*100)/H30)," ")</f>
        <v>0</v>
      </c>
      <c r="G30" s="23">
        <f t="shared" si="1"/>
        <v>0</v>
      </c>
      <c r="H30" s="123">
        <f t="shared" si="2"/>
        <v>328.87200000000001</v>
      </c>
      <c r="I30" s="155">
        <f>+VLOOKUP(C30,'Nemlig Q2'!$A$2:$D$54,3,FALSE)</f>
        <v>0</v>
      </c>
      <c r="J30" s="156">
        <f>+VLOOKUP(C30,'Nemlig Q2'!$A$2:$D$54,4,FALSE)</f>
        <v>328.87200000000001</v>
      </c>
      <c r="K30" s="106"/>
      <c r="L30" s="123"/>
      <c r="M30" s="155"/>
      <c r="N30" s="156"/>
      <c r="O30" s="106"/>
      <c r="P30" s="103"/>
      <c r="Q30" s="125"/>
      <c r="R30" s="112"/>
      <c r="S30" s="138"/>
      <c r="T30" s="138"/>
      <c r="U30" s="154"/>
      <c r="V30" s="154"/>
    </row>
    <row r="31" spans="1:22" x14ac:dyDescent="0.2">
      <c r="A31" s="11" t="s">
        <v>18</v>
      </c>
      <c r="B31" s="40">
        <v>200140049</v>
      </c>
      <c r="C31" s="40">
        <v>2162723</v>
      </c>
      <c r="D31" s="40" t="s">
        <v>176</v>
      </c>
      <c r="E31" s="40" t="s">
        <v>120</v>
      </c>
      <c r="F31" s="22">
        <f t="shared" si="0"/>
        <v>70.950040436308896</v>
      </c>
      <c r="G31" s="23">
        <f t="shared" si="1"/>
        <v>633.41499999999996</v>
      </c>
      <c r="H31" s="123">
        <f t="shared" si="2"/>
        <v>892.76199999999994</v>
      </c>
      <c r="I31" s="155"/>
      <c r="J31" s="156"/>
      <c r="K31" s="106">
        <f>+VLOOKUP(B31,'Hørkram Q2'!$B$6:$N$59,12,FALSE)</f>
        <v>633.41499999999996</v>
      </c>
      <c r="L31" s="123">
        <f>+VLOOKUP(B31,'Hørkram Q2'!$B$6:$N$59,11,FALSE)</f>
        <v>892.76199999999994</v>
      </c>
      <c r="M31" s="155"/>
      <c r="N31" s="156"/>
      <c r="O31" s="106"/>
      <c r="P31" s="103"/>
      <c r="Q31" s="125"/>
      <c r="R31" s="112"/>
      <c r="S31" s="138"/>
      <c r="T31" s="138"/>
      <c r="U31" s="154"/>
      <c r="V31" s="154"/>
    </row>
    <row r="32" spans="1:22" x14ac:dyDescent="0.2">
      <c r="A32" s="11" t="s">
        <v>104</v>
      </c>
      <c r="B32" s="40">
        <v>200185279</v>
      </c>
      <c r="C32" s="40"/>
      <c r="D32" s="40" t="s">
        <v>177</v>
      </c>
      <c r="E32" s="40" t="s">
        <v>122</v>
      </c>
      <c r="F32" s="22" t="str">
        <f>IFERROR(((G32*100)/H32)," ")</f>
        <v xml:space="preserve"> </v>
      </c>
      <c r="G32" s="23">
        <f t="shared" si="1"/>
        <v>0</v>
      </c>
      <c r="H32" s="123">
        <f t="shared" si="2"/>
        <v>0</v>
      </c>
      <c r="I32" s="155"/>
      <c r="J32" s="156"/>
      <c r="K32" s="106"/>
      <c r="L32" s="123"/>
      <c r="M32" s="155"/>
      <c r="N32" s="156"/>
      <c r="O32" s="106"/>
      <c r="P32" s="123"/>
      <c r="Q32" s="125"/>
      <c r="R32" s="112"/>
      <c r="S32" s="138"/>
      <c r="T32" s="138"/>
      <c r="U32" s="154"/>
      <c r="V32" s="154"/>
    </row>
    <row r="33" spans="1:22" ht="15.75" x14ac:dyDescent="0.25">
      <c r="A33" s="11" t="s">
        <v>140</v>
      </c>
      <c r="B33" s="40">
        <v>200012841</v>
      </c>
      <c r="C33" s="40">
        <v>2248847</v>
      </c>
      <c r="D33" s="40" t="s">
        <v>176</v>
      </c>
      <c r="E33" s="40" t="s">
        <v>120</v>
      </c>
      <c r="F33" s="22">
        <f t="shared" si="0"/>
        <v>90.586132021914821</v>
      </c>
      <c r="G33" s="23">
        <f t="shared" si="1"/>
        <v>1594.0650000000001</v>
      </c>
      <c r="H33" s="123">
        <f t="shared" si="2"/>
        <v>1759.723</v>
      </c>
      <c r="I33" s="155"/>
      <c r="J33" s="156"/>
      <c r="K33" s="190">
        <f>+VLOOKUP(B33,'Hørkram Q2'!$B$6:$N$59,12,FALSE)</f>
        <v>1579.0650000000001</v>
      </c>
      <c r="L33" s="197">
        <f>+VLOOKUP(B33,'Hørkram Q2'!$B$6:$N$59,11,FALSE)</f>
        <v>1742.953</v>
      </c>
      <c r="M33" s="199"/>
      <c r="N33" s="200"/>
      <c r="O33" s="190">
        <v>15</v>
      </c>
      <c r="P33" s="107">
        <v>16.77</v>
      </c>
      <c r="Q33" s="125"/>
      <c r="R33" s="112"/>
      <c r="S33" s="138"/>
      <c r="T33" s="138"/>
      <c r="U33" s="154"/>
      <c r="V33" s="154"/>
    </row>
    <row r="34" spans="1:22" ht="15.75" x14ac:dyDescent="0.25">
      <c r="A34" s="11" t="s">
        <v>34</v>
      </c>
      <c r="B34" s="40">
        <v>200107653</v>
      </c>
      <c r="C34" s="40"/>
      <c r="D34" s="40" t="s">
        <v>176</v>
      </c>
      <c r="E34" s="40" t="s">
        <v>120</v>
      </c>
      <c r="F34" s="22">
        <f t="shared" si="0"/>
        <v>77.944790346575559</v>
      </c>
      <c r="G34" s="23">
        <f t="shared" si="1"/>
        <v>636.57899999999995</v>
      </c>
      <c r="H34" s="123">
        <f t="shared" si="2"/>
        <v>816.70500000000004</v>
      </c>
      <c r="I34" s="155"/>
      <c r="J34" s="156"/>
      <c r="K34" s="106">
        <f>+VLOOKUP(B34,'Hørkram Q2'!$B$6:$N$59,12,FALSE)</f>
        <v>636.57899999999995</v>
      </c>
      <c r="L34" s="123">
        <f>+VLOOKUP(B34,'Hørkram Q2'!$B$6:$N$59,11,FALSE)</f>
        <v>816.70500000000004</v>
      </c>
      <c r="M34" s="199"/>
      <c r="N34" s="200"/>
      <c r="O34" s="106"/>
      <c r="P34" s="117"/>
      <c r="Q34" s="125"/>
      <c r="R34" s="112"/>
      <c r="S34" s="34"/>
    </row>
    <row r="35" spans="1:22" ht="15.75" x14ac:dyDescent="0.25">
      <c r="A35" s="11" t="s">
        <v>7</v>
      </c>
      <c r="B35" s="40">
        <v>200040189</v>
      </c>
      <c r="C35" s="40">
        <v>2164133</v>
      </c>
      <c r="D35" s="40" t="s">
        <v>176</v>
      </c>
      <c r="E35" s="40" t="s">
        <v>120</v>
      </c>
      <c r="F35" s="22">
        <f t="shared" si="0"/>
        <v>88.173547935619311</v>
      </c>
      <c r="G35" s="23">
        <f t="shared" si="1"/>
        <v>2041.2</v>
      </c>
      <c r="H35" s="123">
        <f t="shared" si="2"/>
        <v>2314.98</v>
      </c>
      <c r="I35" s="155">
        <f>+VLOOKUP(C35,'Nemlig Q2'!$A$2:$D$54,3,FALSE)</f>
        <v>1468.018</v>
      </c>
      <c r="J35" s="156">
        <f>+VLOOKUP(C35,'Nemlig Q2'!$A$2:$D$54,4,FALSE)</f>
        <v>1713.673</v>
      </c>
      <c r="K35" s="118">
        <f>+VLOOKUP(B35,'Hørkram Q2'!$B$6:$N$59,12,FALSE)</f>
        <v>557.18200000000002</v>
      </c>
      <c r="L35" s="124">
        <f>+VLOOKUP(B35,'Hørkram Q2'!$B$6:$N$59,11,FALSE)</f>
        <v>584.947</v>
      </c>
      <c r="M35" s="199"/>
      <c r="N35" s="200"/>
      <c r="O35" s="118">
        <v>16</v>
      </c>
      <c r="P35" s="116">
        <v>16.36</v>
      </c>
      <c r="Q35" s="125"/>
      <c r="R35" s="112"/>
      <c r="S35" s="34"/>
    </row>
    <row r="36" spans="1:22" ht="15.75" x14ac:dyDescent="0.25">
      <c r="A36" s="11" t="s">
        <v>106</v>
      </c>
      <c r="B36" s="40"/>
      <c r="C36" s="40"/>
      <c r="D36" s="40" t="s">
        <v>177</v>
      </c>
      <c r="E36" s="40" t="s">
        <v>122</v>
      </c>
      <c r="F36" s="22" t="str">
        <f>IFERROR(((G36*100)/H36)," ")</f>
        <v xml:space="preserve"> </v>
      </c>
      <c r="G36" s="23">
        <f t="shared" si="1"/>
        <v>0</v>
      </c>
      <c r="H36" s="123">
        <f t="shared" si="2"/>
        <v>0</v>
      </c>
      <c r="I36" s="155"/>
      <c r="J36" s="156"/>
      <c r="K36" s="118"/>
      <c r="L36" s="124"/>
      <c r="M36" s="199"/>
      <c r="N36" s="200"/>
      <c r="O36" s="118"/>
      <c r="P36" s="116"/>
      <c r="Q36" s="125"/>
      <c r="R36" s="112"/>
      <c r="S36" s="34"/>
    </row>
    <row r="37" spans="1:22" ht="15.75" x14ac:dyDescent="0.25">
      <c r="A37" s="11" t="s">
        <v>95</v>
      </c>
      <c r="B37" s="40"/>
      <c r="C37" s="40">
        <v>2200834</v>
      </c>
      <c r="D37" s="40" t="s">
        <v>177</v>
      </c>
      <c r="E37" s="40" t="s">
        <v>121</v>
      </c>
      <c r="F37" s="22" t="str">
        <f>IFERROR(((G37*100)/H37)," ")</f>
        <v xml:space="preserve"> </v>
      </c>
      <c r="G37" s="23">
        <f t="shared" ref="G37:G67" si="13">+I37+K37+M37+O37+Q37</f>
        <v>0</v>
      </c>
      <c r="H37" s="123">
        <f t="shared" ref="H37:H67" si="14">+J37+L37+N37+P37+R37</f>
        <v>0</v>
      </c>
      <c r="I37" s="155"/>
      <c r="J37" s="156"/>
      <c r="K37" s="190"/>
      <c r="L37" s="197"/>
      <c r="M37" s="155"/>
      <c r="N37" s="156"/>
      <c r="O37" s="190"/>
      <c r="P37" s="121"/>
      <c r="Q37" s="125"/>
      <c r="R37" s="112"/>
      <c r="S37" s="34"/>
    </row>
    <row r="38" spans="1:22" x14ac:dyDescent="0.25">
      <c r="A38" s="11" t="s">
        <v>19</v>
      </c>
      <c r="B38" s="40"/>
      <c r="C38" s="40"/>
      <c r="D38" s="40" t="s">
        <v>177</v>
      </c>
      <c r="E38" s="40" t="s">
        <v>122</v>
      </c>
      <c r="F38" s="22" t="str">
        <f t="shared" ref="F38:F39" si="15">IFERROR(((G38*100)/H38)," ")</f>
        <v xml:space="preserve"> </v>
      </c>
      <c r="G38" s="23">
        <f t="shared" si="13"/>
        <v>0</v>
      </c>
      <c r="H38" s="123">
        <f t="shared" si="14"/>
        <v>0</v>
      </c>
      <c r="I38" s="155"/>
      <c r="J38" s="156"/>
      <c r="K38" s="106"/>
      <c r="L38" s="123"/>
      <c r="M38" s="155"/>
      <c r="N38" s="156"/>
      <c r="O38" s="106"/>
      <c r="P38" s="117"/>
      <c r="Q38" s="125"/>
      <c r="R38" s="112"/>
      <c r="S38" s="34"/>
    </row>
    <row r="39" spans="1:22" ht="15.75" x14ac:dyDescent="0.25">
      <c r="A39" s="11" t="s">
        <v>90</v>
      </c>
      <c r="B39" s="40"/>
      <c r="C39" s="40">
        <v>2308205</v>
      </c>
      <c r="D39" s="40" t="s">
        <v>177</v>
      </c>
      <c r="E39" s="40" t="s">
        <v>122</v>
      </c>
      <c r="F39" s="22">
        <f t="shared" si="15"/>
        <v>26.595744680851066</v>
      </c>
      <c r="G39" s="23">
        <f t="shared" si="13"/>
        <v>0.25</v>
      </c>
      <c r="H39" s="123">
        <f t="shared" si="14"/>
        <v>0.94</v>
      </c>
      <c r="I39" s="155">
        <f>+VLOOKUP(C39,'Nemlig Q2'!$A$2:$D$54,3,FALSE)</f>
        <v>0.25</v>
      </c>
      <c r="J39" s="156">
        <f>+VLOOKUP(C39,'Nemlig Q2'!$A$2:$D$54,4,FALSE)</f>
        <v>0.94</v>
      </c>
      <c r="K39" s="118"/>
      <c r="L39" s="124"/>
      <c r="M39" s="155"/>
      <c r="N39" s="156"/>
      <c r="O39" s="118"/>
      <c r="P39" s="122"/>
      <c r="Q39" s="125"/>
      <c r="R39" s="112"/>
      <c r="S39" s="34"/>
      <c r="T39" s="26"/>
    </row>
    <row r="40" spans="1:22" x14ac:dyDescent="0.25">
      <c r="A40" s="11" t="s">
        <v>56</v>
      </c>
      <c r="B40" s="40"/>
      <c r="C40" s="40"/>
      <c r="D40" s="40" t="s">
        <v>177</v>
      </c>
      <c r="E40" s="40" t="s">
        <v>122</v>
      </c>
      <c r="F40" s="22" t="str">
        <f>IFERROR(((G40*100)/H40)," ")</f>
        <v xml:space="preserve"> </v>
      </c>
      <c r="G40" s="23">
        <f t="shared" si="13"/>
        <v>0</v>
      </c>
      <c r="H40" s="123">
        <f t="shared" si="14"/>
        <v>0</v>
      </c>
      <c r="I40" s="155"/>
      <c r="J40" s="156"/>
      <c r="K40" s="106"/>
      <c r="L40" s="123"/>
      <c r="M40" s="155"/>
      <c r="N40" s="156"/>
      <c r="O40" s="106"/>
      <c r="P40" s="103"/>
      <c r="Q40" s="125"/>
      <c r="R40" s="112"/>
      <c r="S40" s="34"/>
    </row>
    <row r="41" spans="1:22" x14ac:dyDescent="0.25">
      <c r="A41" s="11" t="s">
        <v>65</v>
      </c>
      <c r="B41" s="40"/>
      <c r="C41" s="40"/>
      <c r="D41" s="40" t="s">
        <v>177</v>
      </c>
      <c r="E41" s="40" t="s">
        <v>122</v>
      </c>
      <c r="F41" s="22" t="str">
        <f>IFERROR(((G41*100)/H41)," ")</f>
        <v xml:space="preserve"> </v>
      </c>
      <c r="G41" s="23">
        <f t="shared" si="13"/>
        <v>0</v>
      </c>
      <c r="H41" s="123">
        <f t="shared" si="14"/>
        <v>0</v>
      </c>
      <c r="I41" s="155"/>
      <c r="J41" s="156"/>
      <c r="K41" s="106"/>
      <c r="L41" s="123"/>
      <c r="M41" s="155"/>
      <c r="N41" s="156"/>
      <c r="O41" s="106"/>
      <c r="P41" s="103"/>
      <c r="Q41" s="125"/>
      <c r="R41" s="112"/>
      <c r="S41" s="34"/>
    </row>
    <row r="42" spans="1:22" x14ac:dyDescent="0.25">
      <c r="A42" s="11" t="s">
        <v>54</v>
      </c>
      <c r="B42" s="40"/>
      <c r="C42" s="40">
        <v>1066946</v>
      </c>
      <c r="D42" s="40" t="s">
        <v>176</v>
      </c>
      <c r="E42" s="40" t="s">
        <v>122</v>
      </c>
      <c r="F42" s="22">
        <f t="shared" ref="F42:F67" si="16">(G42*100)/H42</f>
        <v>80.75540450579868</v>
      </c>
      <c r="G42" s="23">
        <f t="shared" si="13"/>
        <v>230.48400000000001</v>
      </c>
      <c r="H42" s="123">
        <f t="shared" si="14"/>
        <v>285.41000000000003</v>
      </c>
      <c r="I42" s="155">
        <f>+VLOOKUP(C42,'Nemlig Q2'!$A$2:$D$54,3,FALSE)</f>
        <v>230.48400000000001</v>
      </c>
      <c r="J42" s="156">
        <f>+VLOOKUP(C42,'Nemlig Q2'!$A$2:$D$54,4,FALSE)</f>
        <v>285.41000000000003</v>
      </c>
      <c r="K42" s="106"/>
      <c r="L42" s="123"/>
      <c r="M42" s="155"/>
      <c r="N42" s="156"/>
      <c r="O42" s="106"/>
      <c r="P42" s="103"/>
      <c r="Q42" s="125"/>
      <c r="R42" s="112"/>
      <c r="S42" s="34"/>
    </row>
    <row r="43" spans="1:22" ht="15.75" x14ac:dyDescent="0.25">
      <c r="A43" s="13" t="s">
        <v>75</v>
      </c>
      <c r="B43" s="41"/>
      <c r="C43" s="41">
        <v>2164274</v>
      </c>
      <c r="D43" s="41" t="s">
        <v>177</v>
      </c>
      <c r="E43" s="40" t="s">
        <v>121</v>
      </c>
      <c r="F43" s="22">
        <f t="shared" si="16"/>
        <v>2.4355246762073781</v>
      </c>
      <c r="G43" s="23">
        <f t="shared" si="13"/>
        <v>0.64500000000000002</v>
      </c>
      <c r="H43" s="123">
        <f t="shared" si="14"/>
        <v>26.483000000000001</v>
      </c>
      <c r="I43" s="155">
        <f>+VLOOKUP(C43,'Nemlig Q2'!$A$2:$D$54,3,FALSE)</f>
        <v>0.64500000000000002</v>
      </c>
      <c r="J43" s="156">
        <f>+VLOOKUP(C43,'Nemlig Q2'!$A$2:$D$54,4,FALSE)</f>
        <v>26.483000000000001</v>
      </c>
      <c r="K43" s="106"/>
      <c r="L43" s="123"/>
      <c r="M43" s="199"/>
      <c r="N43" s="200"/>
      <c r="O43" s="106"/>
      <c r="P43" s="103"/>
      <c r="Q43" s="127"/>
      <c r="R43" s="114"/>
      <c r="S43" s="34"/>
    </row>
    <row r="44" spans="1:22" ht="15.75" x14ac:dyDescent="0.25">
      <c r="A44" s="11" t="s">
        <v>76</v>
      </c>
      <c r="B44" s="40"/>
      <c r="C44" s="40">
        <v>1091281</v>
      </c>
      <c r="D44" s="40" t="s">
        <v>177</v>
      </c>
      <c r="E44" s="40" t="s">
        <v>121</v>
      </c>
      <c r="F44" s="22">
        <f t="shared" si="16"/>
        <v>13.063418302369557</v>
      </c>
      <c r="G44" s="23">
        <f t="shared" si="13"/>
        <v>260.23099999999999</v>
      </c>
      <c r="H44" s="123">
        <f t="shared" si="14"/>
        <v>1992.059</v>
      </c>
      <c r="I44" s="155">
        <f>+VLOOKUP(C44,'Nemlig Q2'!$A$2:$D$54,3,FALSE)</f>
        <v>260.23099999999999</v>
      </c>
      <c r="J44" s="156">
        <f>+VLOOKUP(C44,'Nemlig Q2'!$A$2:$D$54,4,FALSE)</f>
        <v>1992.059</v>
      </c>
      <c r="K44" s="106"/>
      <c r="L44" s="123"/>
      <c r="M44" s="201"/>
      <c r="N44" s="200"/>
      <c r="O44" s="106"/>
      <c r="P44" s="103"/>
      <c r="Q44" s="125"/>
      <c r="R44" s="112"/>
      <c r="S44" s="34"/>
    </row>
    <row r="45" spans="1:22" ht="15.75" x14ac:dyDescent="0.25">
      <c r="A45" s="11" t="s">
        <v>50</v>
      </c>
      <c r="B45" s="40"/>
      <c r="C45" s="40"/>
      <c r="D45" s="40" t="s">
        <v>177</v>
      </c>
      <c r="E45" s="40" t="s">
        <v>127</v>
      </c>
      <c r="F45" s="22">
        <f t="shared" si="16"/>
        <v>0</v>
      </c>
      <c r="G45" s="23">
        <f t="shared" si="13"/>
        <v>0</v>
      </c>
      <c r="H45" s="123">
        <f t="shared" si="14"/>
        <v>50.72</v>
      </c>
      <c r="I45" s="155"/>
      <c r="J45" s="156"/>
      <c r="K45" s="118"/>
      <c r="L45" s="124"/>
      <c r="M45" s="199"/>
      <c r="N45" s="200"/>
      <c r="O45" s="118">
        <v>0</v>
      </c>
      <c r="P45" s="124">
        <v>50.72</v>
      </c>
      <c r="Q45" s="125"/>
      <c r="R45" s="112"/>
      <c r="S45" s="34"/>
    </row>
    <row r="46" spans="1:22" x14ac:dyDescent="0.25">
      <c r="A46" s="11" t="s">
        <v>58</v>
      </c>
      <c r="B46" s="40"/>
      <c r="C46" s="40"/>
      <c r="D46" s="40" t="s">
        <v>177</v>
      </c>
      <c r="E46" s="40" t="s">
        <v>120</v>
      </c>
      <c r="F46" s="22" t="str">
        <f>IFERROR(((G46*100)/H46)," ")</f>
        <v xml:space="preserve"> </v>
      </c>
      <c r="G46" s="23">
        <f t="shared" si="13"/>
        <v>0</v>
      </c>
      <c r="H46" s="123">
        <f t="shared" si="14"/>
        <v>0</v>
      </c>
      <c r="I46" s="155"/>
      <c r="J46" s="156"/>
      <c r="K46" s="106"/>
      <c r="L46" s="123"/>
      <c r="M46" s="202"/>
      <c r="N46" s="203"/>
      <c r="O46" s="106"/>
      <c r="P46" s="117"/>
      <c r="Q46" s="125"/>
      <c r="R46" s="112"/>
      <c r="S46" s="34"/>
    </row>
    <row r="47" spans="1:22" ht="17.45" customHeight="1" x14ac:dyDescent="0.25">
      <c r="A47" s="11" t="s">
        <v>15</v>
      </c>
      <c r="B47" s="40">
        <v>200512464</v>
      </c>
      <c r="C47" s="40"/>
      <c r="D47" s="40" t="s">
        <v>176</v>
      </c>
      <c r="E47" s="40" t="s">
        <v>120</v>
      </c>
      <c r="F47" s="22">
        <f t="shared" si="16"/>
        <v>100</v>
      </c>
      <c r="G47" s="23">
        <f t="shared" si="13"/>
        <v>1839.3240000000001</v>
      </c>
      <c r="H47" s="123">
        <f t="shared" si="14"/>
        <v>1839.3240000000001</v>
      </c>
      <c r="I47" s="155"/>
      <c r="J47" s="156"/>
      <c r="K47" s="118">
        <f>+VLOOKUP(B47,'Hørkram Q2'!$B$6:$N$59,12,FALSE)</f>
        <v>1839.3240000000001</v>
      </c>
      <c r="L47" s="124">
        <f>+VLOOKUP(B47,'Hørkram Q2'!$B$6:$N$59,11,FALSE)</f>
        <v>1839.3240000000001</v>
      </c>
      <c r="M47" s="201"/>
      <c r="N47" s="204"/>
      <c r="O47" s="118"/>
      <c r="P47" s="122"/>
      <c r="Q47" s="125"/>
      <c r="R47" s="112"/>
      <c r="S47" s="35"/>
    </row>
    <row r="48" spans="1:22" ht="15.75" x14ac:dyDescent="0.25">
      <c r="A48" s="11" t="s">
        <v>57</v>
      </c>
      <c r="B48" s="40"/>
      <c r="C48" s="40"/>
      <c r="D48" s="40" t="s">
        <v>177</v>
      </c>
      <c r="E48" s="40" t="s">
        <v>127</v>
      </c>
      <c r="F48" s="22">
        <f>IFERROR(((G48*100)/H48)," ")</f>
        <v>76.23888182973316</v>
      </c>
      <c r="G48" s="23">
        <f t="shared" si="13"/>
        <v>6</v>
      </c>
      <c r="H48" s="123">
        <f t="shared" si="14"/>
        <v>7.87</v>
      </c>
      <c r="I48" s="155"/>
      <c r="J48" s="156"/>
      <c r="K48" s="106"/>
      <c r="L48" s="123"/>
      <c r="M48" s="199"/>
      <c r="N48" s="200"/>
      <c r="O48" s="106">
        <v>6</v>
      </c>
      <c r="P48" s="103">
        <v>7.87</v>
      </c>
      <c r="Q48" s="125"/>
      <c r="R48" s="112"/>
      <c r="S48" s="34"/>
    </row>
    <row r="49" spans="1:22" ht="15.75" x14ac:dyDescent="0.25">
      <c r="A49" s="11" t="s">
        <v>113</v>
      </c>
      <c r="B49" s="40" t="s">
        <v>231</v>
      </c>
      <c r="C49" s="40">
        <v>1128479</v>
      </c>
      <c r="D49" s="40" t="s">
        <v>176</v>
      </c>
      <c r="E49" s="40" t="s">
        <v>121</v>
      </c>
      <c r="F49" s="22">
        <f t="shared" si="16"/>
        <v>31.28470577987272</v>
      </c>
      <c r="G49" s="23">
        <f t="shared" si="13"/>
        <v>1407.8589999999999</v>
      </c>
      <c r="H49" s="123">
        <f t="shared" si="14"/>
        <v>4500.1509999999998</v>
      </c>
      <c r="I49" s="155">
        <f>+VLOOKUP(C49,'Nemlig Q2'!$A$2:$D$54,3,FALSE)</f>
        <v>184.83</v>
      </c>
      <c r="J49" s="156">
        <f>+VLOOKUP(C49,'Nemlig Q2'!$A$2:$D$54,4,FALSE)</f>
        <v>1597.1769999999999</v>
      </c>
      <c r="K49" s="118">
        <f>+'Hørkram Q2'!M31+'Hørkram Q2'!M23</f>
        <v>1223.029</v>
      </c>
      <c r="L49" s="124">
        <f>+'Hørkram Q2'!L31+'Hørkram Q2'!L23</f>
        <v>2902.9740000000002</v>
      </c>
      <c r="M49" s="199"/>
      <c r="N49" s="200"/>
      <c r="O49" s="118"/>
      <c r="P49" s="116"/>
      <c r="Q49" s="128"/>
      <c r="R49" s="134"/>
      <c r="S49" s="34"/>
    </row>
    <row r="50" spans="1:22" ht="15.75" x14ac:dyDescent="0.25">
      <c r="A50" s="11" t="s">
        <v>187</v>
      </c>
      <c r="B50" s="40"/>
      <c r="C50" s="40"/>
      <c r="D50" s="40" t="s">
        <v>177</v>
      </c>
      <c r="E50" s="40" t="s">
        <v>121</v>
      </c>
      <c r="F50" s="22">
        <f t="shared" si="16"/>
        <v>0</v>
      </c>
      <c r="G50" s="23">
        <f t="shared" si="13"/>
        <v>0</v>
      </c>
      <c r="H50" s="123">
        <f t="shared" si="14"/>
        <v>10</v>
      </c>
      <c r="I50" s="155"/>
      <c r="J50" s="156"/>
      <c r="K50" s="118"/>
      <c r="L50" s="124"/>
      <c r="M50" s="155"/>
      <c r="N50" s="156"/>
      <c r="O50" s="118">
        <v>0</v>
      </c>
      <c r="P50" s="116">
        <v>10</v>
      </c>
      <c r="Q50" s="125"/>
      <c r="R50" s="112"/>
      <c r="S50" s="34"/>
    </row>
    <row r="51" spans="1:22" ht="15.75" x14ac:dyDescent="0.25">
      <c r="A51" s="11" t="s">
        <v>82</v>
      </c>
      <c r="B51" s="40"/>
      <c r="C51" s="40"/>
      <c r="D51" s="40" t="s">
        <v>177</v>
      </c>
      <c r="E51" s="40" t="s">
        <v>121</v>
      </c>
      <c r="F51" s="22" t="str">
        <f>IFERROR(((G51*100)/H51)," ")</f>
        <v xml:space="preserve"> </v>
      </c>
      <c r="G51" s="23">
        <f t="shared" si="13"/>
        <v>0</v>
      </c>
      <c r="H51" s="123">
        <f t="shared" si="14"/>
        <v>0</v>
      </c>
      <c r="I51" s="155"/>
      <c r="J51" s="156"/>
      <c r="K51" s="118"/>
      <c r="L51" s="124"/>
      <c r="M51" s="199"/>
      <c r="N51" s="200"/>
      <c r="O51" s="118"/>
      <c r="P51" s="116"/>
      <c r="Q51" s="125"/>
      <c r="R51" s="112"/>
      <c r="S51" s="34"/>
    </row>
    <row r="52" spans="1:22" ht="15.75" x14ac:dyDescent="0.25">
      <c r="A52" s="11" t="s">
        <v>25</v>
      </c>
      <c r="B52" s="40"/>
      <c r="C52" s="40"/>
      <c r="D52" s="40" t="s">
        <v>177</v>
      </c>
      <c r="E52" s="40" t="s">
        <v>127</v>
      </c>
      <c r="F52" s="22">
        <f t="shared" si="16"/>
        <v>100</v>
      </c>
      <c r="G52" s="23">
        <f t="shared" si="13"/>
        <v>53.76</v>
      </c>
      <c r="H52" s="123">
        <f t="shared" si="14"/>
        <v>53.76</v>
      </c>
      <c r="I52" s="155"/>
      <c r="J52" s="156"/>
      <c r="K52" s="118"/>
      <c r="L52" s="124"/>
      <c r="M52" s="155"/>
      <c r="N52" s="156"/>
      <c r="O52" s="118">
        <v>53.76</v>
      </c>
      <c r="P52" s="116">
        <v>53.76</v>
      </c>
      <c r="Q52" s="125"/>
      <c r="R52" s="112"/>
      <c r="S52" s="34"/>
    </row>
    <row r="53" spans="1:22" ht="15.75" x14ac:dyDescent="0.25">
      <c r="A53" s="11" t="s">
        <v>74</v>
      </c>
      <c r="B53" s="40"/>
      <c r="C53" s="40" t="s">
        <v>188</v>
      </c>
      <c r="D53" s="40" t="s">
        <v>177</v>
      </c>
      <c r="E53" s="40" t="s">
        <v>124</v>
      </c>
      <c r="F53" s="22">
        <f t="shared" si="16"/>
        <v>33.285570284572238</v>
      </c>
      <c r="G53" s="23">
        <f t="shared" si="13"/>
        <v>267.14099999999996</v>
      </c>
      <c r="H53" s="123">
        <f t="shared" si="14"/>
        <v>802.57300000000009</v>
      </c>
      <c r="I53" s="155">
        <f>+'Nemlig Q2'!C10+'Nemlig Q2'!C14</f>
        <v>267.14099999999996</v>
      </c>
      <c r="J53" s="156">
        <f>+'Nemlig Q2'!D10+'Nemlig Q2'!D14</f>
        <v>802.57300000000009</v>
      </c>
      <c r="K53" s="106"/>
      <c r="L53" s="123"/>
      <c r="M53" s="201"/>
      <c r="N53" s="200"/>
      <c r="O53" s="106"/>
      <c r="P53" s="117"/>
      <c r="Q53" s="125"/>
      <c r="R53" s="112"/>
      <c r="S53" s="34"/>
      <c r="T53" s="5"/>
      <c r="U53" s="5"/>
      <c r="V53" s="5"/>
    </row>
    <row r="54" spans="1:22" ht="15.75" x14ac:dyDescent="0.25">
      <c r="A54" s="11" t="s">
        <v>105</v>
      </c>
      <c r="B54" s="40"/>
      <c r="C54" s="40"/>
      <c r="D54" s="40" t="s">
        <v>177</v>
      </c>
      <c r="E54" s="40" t="s">
        <v>122</v>
      </c>
      <c r="F54" s="22" t="str">
        <f>IFERROR(((G54*100)/H54)," ")</f>
        <v xml:space="preserve"> </v>
      </c>
      <c r="G54" s="23">
        <f t="shared" si="13"/>
        <v>0</v>
      </c>
      <c r="H54" s="123">
        <f t="shared" si="14"/>
        <v>0</v>
      </c>
      <c r="I54" s="155"/>
      <c r="J54" s="156"/>
      <c r="K54" s="118"/>
      <c r="L54" s="124"/>
      <c r="M54" s="199"/>
      <c r="N54" s="200"/>
      <c r="O54" s="118"/>
      <c r="P54" s="116"/>
      <c r="Q54" s="125"/>
      <c r="R54" s="112"/>
      <c r="S54" s="36"/>
    </row>
    <row r="55" spans="1:22" ht="15.75" x14ac:dyDescent="0.25">
      <c r="A55" s="11" t="s">
        <v>52</v>
      </c>
      <c r="B55" s="40"/>
      <c r="C55" s="40" t="s">
        <v>284</v>
      </c>
      <c r="D55" s="40" t="s">
        <v>177</v>
      </c>
      <c r="E55" s="40" t="s">
        <v>127</v>
      </c>
      <c r="F55" s="22">
        <f t="shared" si="16"/>
        <v>77.064476564561957</v>
      </c>
      <c r="G55" s="23">
        <f t="shared" si="13"/>
        <v>248.19000000000003</v>
      </c>
      <c r="H55" s="123">
        <f t="shared" si="14"/>
        <v>322.05500000000001</v>
      </c>
      <c r="I55" s="155">
        <f>+'Nemlig Q2'!C51+'Nemlig Q2'!C52</f>
        <v>216.35000000000002</v>
      </c>
      <c r="J55" s="156">
        <f>+'Nemlig Q2'!D51+'Nemlig Q2'!D52</f>
        <v>250.94499999999999</v>
      </c>
      <c r="K55" s="118"/>
      <c r="L55" s="124"/>
      <c r="M55" s="199"/>
      <c r="N55" s="200"/>
      <c r="O55" s="118">
        <v>31.84</v>
      </c>
      <c r="P55" s="122">
        <v>71.11</v>
      </c>
      <c r="Q55" s="125"/>
      <c r="R55" s="112"/>
      <c r="S55" s="34"/>
    </row>
    <row r="56" spans="1:22" ht="15.75" x14ac:dyDescent="0.25">
      <c r="A56" s="11" t="s">
        <v>68</v>
      </c>
      <c r="B56" s="40"/>
      <c r="C56" s="40">
        <v>1613945</v>
      </c>
      <c r="D56" s="40" t="s">
        <v>176</v>
      </c>
      <c r="E56" s="40" t="s">
        <v>120</v>
      </c>
      <c r="F56" s="22">
        <f t="shared" si="16"/>
        <v>63.623825756590072</v>
      </c>
      <c r="G56" s="23">
        <f t="shared" si="13"/>
        <v>97.8</v>
      </c>
      <c r="H56" s="123">
        <f t="shared" si="14"/>
        <v>153.71600000000001</v>
      </c>
      <c r="I56" s="155">
        <f>+VLOOKUP(C56,'Nemlig Q2'!$A$2:$D$54,3,FALSE)</f>
        <v>97.8</v>
      </c>
      <c r="J56" s="156">
        <f>+VLOOKUP(C56,'Nemlig Q2'!$A$2:$D$54,4,FALSE)</f>
        <v>153.71600000000001</v>
      </c>
      <c r="K56" s="106"/>
      <c r="L56" s="123"/>
      <c r="M56" s="199"/>
      <c r="N56" s="200"/>
      <c r="O56" s="106"/>
      <c r="P56" s="117"/>
      <c r="Q56" s="125"/>
      <c r="R56" s="112"/>
      <c r="S56" s="34"/>
    </row>
    <row r="57" spans="1:22" ht="15.75" x14ac:dyDescent="0.25">
      <c r="A57" s="11" t="s">
        <v>85</v>
      </c>
      <c r="B57" s="40"/>
      <c r="C57" s="40" t="s">
        <v>243</v>
      </c>
      <c r="D57" s="40" t="s">
        <v>177</v>
      </c>
      <c r="E57" s="40" t="s">
        <v>127</v>
      </c>
      <c r="F57" s="22">
        <f t="shared" si="16"/>
        <v>3.6350725323775066</v>
      </c>
      <c r="G57" s="23">
        <f t="shared" si="13"/>
        <v>1.075</v>
      </c>
      <c r="H57" s="123">
        <f t="shared" si="14"/>
        <v>29.573</v>
      </c>
      <c r="I57" s="155">
        <f>+'Nemlig Q2'!C33+'Nemlig Q2'!C34</f>
        <v>1.075</v>
      </c>
      <c r="J57" s="156">
        <f>+'Nemlig Q2'!D33+'Nemlig Q2'!D34</f>
        <v>13.413</v>
      </c>
      <c r="K57" s="118"/>
      <c r="L57" s="124"/>
      <c r="M57" s="155"/>
      <c r="N57" s="156"/>
      <c r="O57" s="118">
        <v>0</v>
      </c>
      <c r="P57" s="116">
        <v>16.16</v>
      </c>
      <c r="Q57" s="125"/>
      <c r="R57" s="112"/>
      <c r="S57" s="34"/>
    </row>
    <row r="58" spans="1:22" ht="15.75" x14ac:dyDescent="0.25">
      <c r="A58" s="11" t="s">
        <v>8</v>
      </c>
      <c r="B58" s="40">
        <v>200049625</v>
      </c>
      <c r="C58" s="40"/>
      <c r="D58" s="40" t="s">
        <v>176</v>
      </c>
      <c r="E58" s="40" t="s">
        <v>120</v>
      </c>
      <c r="F58" s="22">
        <f t="shared" si="16"/>
        <v>98.774736248184098</v>
      </c>
      <c r="G58" s="23">
        <f t="shared" si="13"/>
        <v>1897.6790000000001</v>
      </c>
      <c r="H58" s="123">
        <f t="shared" si="14"/>
        <v>1921.2190000000001</v>
      </c>
      <c r="I58" s="155"/>
      <c r="J58" s="156"/>
      <c r="K58" s="118">
        <f>+VLOOKUP(B58,'Hørkram Q2'!$B$6:$N$59,12,FALSE)</f>
        <v>1897.6790000000001</v>
      </c>
      <c r="L58" s="124">
        <f>+VLOOKUP(B58,'Hørkram Q2'!$B$6:$N$59,11,FALSE)</f>
        <v>1921.2190000000001</v>
      </c>
      <c r="M58" s="199"/>
      <c r="N58" s="200"/>
      <c r="O58" s="118"/>
      <c r="P58" s="116"/>
      <c r="Q58" s="125"/>
      <c r="R58" s="112"/>
      <c r="S58" s="34"/>
    </row>
    <row r="59" spans="1:22" ht="15.75" x14ac:dyDescent="0.25">
      <c r="A59" s="11" t="s">
        <v>112</v>
      </c>
      <c r="B59" s="40"/>
      <c r="C59" s="40">
        <v>2312561</v>
      </c>
      <c r="D59" s="40" t="s">
        <v>177</v>
      </c>
      <c r="E59" s="40" t="s">
        <v>127</v>
      </c>
      <c r="F59" s="22">
        <f t="shared" si="16"/>
        <v>5.6991654793405253</v>
      </c>
      <c r="G59" s="23">
        <f t="shared" si="13"/>
        <v>14</v>
      </c>
      <c r="H59" s="123">
        <f t="shared" si="14"/>
        <v>245.64999999999998</v>
      </c>
      <c r="I59" s="155">
        <f>+VLOOKUP(C59,'Nemlig Q2'!$A$2:$D$54,3,FALSE)</f>
        <v>6</v>
      </c>
      <c r="J59" s="156">
        <f>+VLOOKUP(C59,'Nemlig Q2'!$A$2:$D$54,4,FALSE)</f>
        <v>113.01</v>
      </c>
      <c r="K59" s="106"/>
      <c r="L59" s="123"/>
      <c r="M59" s="199"/>
      <c r="N59" s="200"/>
      <c r="O59" s="106">
        <v>8</v>
      </c>
      <c r="P59" s="103">
        <v>132.63999999999999</v>
      </c>
      <c r="Q59" s="125"/>
      <c r="R59" s="112"/>
      <c r="S59" s="34"/>
    </row>
    <row r="60" spans="1:22" ht="15.75" x14ac:dyDescent="0.25">
      <c r="A60" s="11" t="s">
        <v>30</v>
      </c>
      <c r="B60" s="40"/>
      <c r="C60" s="40">
        <v>2242256</v>
      </c>
      <c r="D60" s="40" t="s">
        <v>177</v>
      </c>
      <c r="E60" s="40" t="s">
        <v>122</v>
      </c>
      <c r="F60" s="22">
        <f>IFERROR(((G60*100)/H60)," ")</f>
        <v>60.289385235155308</v>
      </c>
      <c r="G60" s="23">
        <f t="shared" si="13"/>
        <v>25.292000000000002</v>
      </c>
      <c r="H60" s="123">
        <f t="shared" si="14"/>
        <v>41.951000000000001</v>
      </c>
      <c r="I60" s="155">
        <f>+VLOOKUP(C60,'Nemlig Q2'!$A$2:$D$54,3,FALSE)</f>
        <v>25.292000000000002</v>
      </c>
      <c r="J60" s="156">
        <f>+VLOOKUP(C60,'Nemlig Q2'!$A$2:$D$54,4,FALSE)</f>
        <v>41.951000000000001</v>
      </c>
      <c r="K60" s="106"/>
      <c r="L60" s="123"/>
      <c r="M60" s="199"/>
      <c r="N60" s="200"/>
      <c r="O60" s="106"/>
      <c r="P60" s="103"/>
      <c r="Q60" s="125"/>
      <c r="R60" s="112"/>
      <c r="S60" s="34"/>
    </row>
    <row r="61" spans="1:22" ht="15.75" x14ac:dyDescent="0.25">
      <c r="A61" s="11" t="s">
        <v>224</v>
      </c>
      <c r="B61" s="40">
        <v>200042435</v>
      </c>
      <c r="C61" s="40"/>
      <c r="D61" s="40" t="s">
        <v>176</v>
      </c>
      <c r="E61" s="40" t="s">
        <v>123</v>
      </c>
      <c r="F61" s="22">
        <f t="shared" si="16"/>
        <v>23.338538140948415</v>
      </c>
      <c r="G61" s="23">
        <f t="shared" si="13"/>
        <v>671.26</v>
      </c>
      <c r="H61" s="123">
        <f t="shared" si="14"/>
        <v>2876.1869999999999</v>
      </c>
      <c r="I61" s="155"/>
      <c r="J61" s="156"/>
      <c r="K61" s="118">
        <f>+VLOOKUP(B61,'Hørkram Q2'!$B$6:$N$59,12,FALSE)</f>
        <v>671.26</v>
      </c>
      <c r="L61" s="124">
        <f>+VLOOKUP(B61,'Hørkram Q2'!$B$6:$N$59,11,FALSE)</f>
        <v>2876.1869999999999</v>
      </c>
      <c r="M61" s="155"/>
      <c r="N61" s="156"/>
      <c r="O61" s="118"/>
      <c r="P61" s="116"/>
      <c r="Q61" s="125"/>
      <c r="R61" s="112"/>
      <c r="S61" s="34"/>
      <c r="T61" s="30"/>
    </row>
    <row r="62" spans="1:22" ht="15.75" x14ac:dyDescent="0.25">
      <c r="A62" s="11" t="s">
        <v>88</v>
      </c>
      <c r="B62" s="40"/>
      <c r="C62" s="40">
        <v>2162988</v>
      </c>
      <c r="D62" s="40" t="s">
        <v>177</v>
      </c>
      <c r="E62" s="40" t="s">
        <v>124</v>
      </c>
      <c r="F62" s="22">
        <f t="shared" si="16"/>
        <v>36.528864574012573</v>
      </c>
      <c r="G62" s="23">
        <f t="shared" si="13"/>
        <v>121.655</v>
      </c>
      <c r="H62" s="123">
        <f t="shared" si="14"/>
        <v>333.03800000000001</v>
      </c>
      <c r="I62" s="155">
        <f>+VLOOKUP(C62,'Nemlig Q2'!$A$2:$D$54,3,FALSE)</f>
        <v>121.655</v>
      </c>
      <c r="J62" s="156">
        <f>+VLOOKUP(C62,'Nemlig Q2'!$A$2:$D$54,4,FALSE)</f>
        <v>333.03800000000001</v>
      </c>
      <c r="K62" s="106"/>
      <c r="L62" s="123"/>
      <c r="M62" s="199"/>
      <c r="N62" s="200"/>
      <c r="O62" s="106"/>
      <c r="P62" s="117"/>
      <c r="Q62" s="125"/>
      <c r="R62" s="112"/>
      <c r="S62" s="34"/>
    </row>
    <row r="63" spans="1:22" x14ac:dyDescent="0.25">
      <c r="A63" s="11" t="s">
        <v>115</v>
      </c>
      <c r="B63" s="40">
        <v>200044538</v>
      </c>
      <c r="C63" s="40"/>
      <c r="D63" s="40" t="s">
        <v>177</v>
      </c>
      <c r="E63" s="40" t="s">
        <v>121</v>
      </c>
      <c r="F63" s="22">
        <f t="shared" si="16"/>
        <v>84.060440923985425</v>
      </c>
      <c r="G63" s="23">
        <f t="shared" si="13"/>
        <v>663.90599999999995</v>
      </c>
      <c r="H63" s="123">
        <f t="shared" si="14"/>
        <v>789.79600000000005</v>
      </c>
      <c r="I63" s="155"/>
      <c r="J63" s="156"/>
      <c r="K63" s="106">
        <f>+VLOOKUP(B63,'Hørkram Q2'!$B$6:$N$59,12,FALSE)</f>
        <v>663.90599999999995</v>
      </c>
      <c r="L63" s="123">
        <f>+VLOOKUP(B63,'Hørkram Q2'!$B$6:$N$59,11,FALSE)</f>
        <v>789.79600000000005</v>
      </c>
      <c r="M63" s="155"/>
      <c r="N63" s="156"/>
      <c r="O63" s="106"/>
      <c r="P63" s="117"/>
      <c r="Q63" s="125"/>
      <c r="R63" s="112"/>
      <c r="S63" s="34"/>
    </row>
    <row r="64" spans="1:22" ht="15.75" x14ac:dyDescent="0.25">
      <c r="A64" s="11" t="s">
        <v>116</v>
      </c>
      <c r="B64" s="40">
        <v>200043647</v>
      </c>
      <c r="C64" s="40"/>
      <c r="D64" s="40" t="s">
        <v>177</v>
      </c>
      <c r="E64" s="40" t="s">
        <v>121</v>
      </c>
      <c r="F64" s="22">
        <f t="shared" si="16"/>
        <v>9.7910087244561339</v>
      </c>
      <c r="G64" s="23">
        <f t="shared" si="13"/>
        <v>94.527000000000001</v>
      </c>
      <c r="H64" s="123">
        <f t="shared" si="14"/>
        <v>965.447</v>
      </c>
      <c r="I64" s="155"/>
      <c r="J64" s="156"/>
      <c r="K64" s="106">
        <f>+VLOOKUP(B64,'Hørkram Q2'!$B$6:$N$59,12,FALSE)</f>
        <v>94.527000000000001</v>
      </c>
      <c r="L64" s="123">
        <f>+VLOOKUP(B64,'Hørkram Q2'!$B$6:$N$59,11,FALSE)</f>
        <v>965.447</v>
      </c>
      <c r="M64" s="199"/>
      <c r="N64" s="200"/>
      <c r="O64" s="106"/>
      <c r="P64" s="103"/>
      <c r="Q64" s="125"/>
      <c r="R64" s="112"/>
      <c r="S64" s="34"/>
    </row>
    <row r="65" spans="1:22" x14ac:dyDescent="0.25">
      <c r="A65" s="11" t="s">
        <v>47</v>
      </c>
      <c r="B65" s="40">
        <v>200140674</v>
      </c>
      <c r="C65" s="40">
        <v>2222649</v>
      </c>
      <c r="D65" s="40" t="s">
        <v>177</v>
      </c>
      <c r="E65" s="40" t="s">
        <v>121</v>
      </c>
      <c r="F65" s="22">
        <f>IFERROR(((G65*100)/H65),"")</f>
        <v>21.232554183046645</v>
      </c>
      <c r="G65" s="23">
        <f t="shared" si="13"/>
        <v>139.779</v>
      </c>
      <c r="H65" s="123">
        <f t="shared" si="14"/>
        <v>658.32399999999996</v>
      </c>
      <c r="I65" s="155">
        <f>+VLOOKUP(C65,'Nemlig Q2'!$A$2:$D$54,3,FALSE)</f>
        <v>135.179</v>
      </c>
      <c r="J65" s="156">
        <f>+VLOOKUP(C65,'Nemlig Q2'!$A$2:$D$54,4,FALSE)</f>
        <v>619.67499999999995</v>
      </c>
      <c r="K65" s="106">
        <f>+VLOOKUP(B65,'Hørkram Q2'!$B$6:$N$59,12,FALSE)</f>
        <v>4.5999999999999996</v>
      </c>
      <c r="L65" s="123">
        <f>+VLOOKUP(B65,'Hørkram Q2'!$B$6:$N$59,11,FALSE)</f>
        <v>38.649000000000001</v>
      </c>
      <c r="M65" s="155"/>
      <c r="N65" s="156"/>
      <c r="O65" s="106"/>
      <c r="P65" s="103"/>
      <c r="Q65" s="125"/>
      <c r="R65" s="112"/>
      <c r="S65" s="34"/>
    </row>
    <row r="66" spans="1:22" ht="15.75" x14ac:dyDescent="0.25">
      <c r="A66" s="11" t="s">
        <v>117</v>
      </c>
      <c r="B66" s="40">
        <v>200055084</v>
      </c>
      <c r="C66" s="40" t="s">
        <v>189</v>
      </c>
      <c r="D66" s="40" t="s">
        <v>176</v>
      </c>
      <c r="E66" s="40" t="s">
        <v>121</v>
      </c>
      <c r="F66" s="22">
        <f t="shared" si="16"/>
        <v>74.464060945150692</v>
      </c>
      <c r="G66" s="23">
        <f t="shared" si="13"/>
        <v>564.97</v>
      </c>
      <c r="H66" s="123">
        <f t="shared" si="14"/>
        <v>758.71499999999992</v>
      </c>
      <c r="I66" s="155">
        <f>+'Nemlig Q2'!C23+'Nemlig Q2'!C36</f>
        <v>72.099999999999994</v>
      </c>
      <c r="J66" s="156">
        <f>+'Nemlig Q2'!D23+'Nemlig Q2'!D36</f>
        <v>200.304</v>
      </c>
      <c r="K66" s="118">
        <f>+VLOOKUP(B66,'Hørkram Q2'!$B$6:$N$59,12,FALSE)</f>
        <v>492.87</v>
      </c>
      <c r="L66" s="124">
        <f>+VLOOKUP(B66,'Hørkram Q2'!$B$6:$N$59,11,FALSE)</f>
        <v>558.41099999999994</v>
      </c>
      <c r="M66" s="155"/>
      <c r="N66" s="156"/>
      <c r="O66" s="118"/>
      <c r="P66" s="122"/>
      <c r="Q66" s="125"/>
      <c r="R66" s="112"/>
      <c r="S66" s="34"/>
    </row>
    <row r="67" spans="1:22" ht="15.75" x14ac:dyDescent="0.25">
      <c r="A67" s="11" t="s">
        <v>183</v>
      </c>
      <c r="B67" s="40">
        <v>200182711</v>
      </c>
      <c r="C67" s="40"/>
      <c r="D67" s="40" t="s">
        <v>177</v>
      </c>
      <c r="E67" s="40" t="s">
        <v>127</v>
      </c>
      <c r="F67" s="22">
        <f t="shared" si="16"/>
        <v>37.49968020712344</v>
      </c>
      <c r="G67" s="23">
        <f t="shared" si="13"/>
        <v>73.288999999999987</v>
      </c>
      <c r="H67" s="123">
        <f t="shared" si="14"/>
        <v>195.43900000000002</v>
      </c>
      <c r="I67" s="155"/>
      <c r="J67" s="156"/>
      <c r="K67" s="190">
        <f>+VLOOKUP(B67,'Hørkram Q2'!$B$6:$N$59,12,FALSE)</f>
        <v>64.328999999999994</v>
      </c>
      <c r="L67" s="124">
        <f>+VLOOKUP(B67,'Hørkram Q2'!$B$6:$N$59,11,FALSE)</f>
        <v>178.29900000000001</v>
      </c>
      <c r="M67" s="155"/>
      <c r="N67" s="156"/>
      <c r="O67" s="190">
        <v>8.9600000000000009</v>
      </c>
      <c r="P67" s="122">
        <v>17.14</v>
      </c>
      <c r="Q67" s="125"/>
      <c r="R67" s="112"/>
      <c r="S67" s="34"/>
    </row>
    <row r="68" spans="1:22" ht="15.75" x14ac:dyDescent="0.25">
      <c r="A68" s="11" t="s">
        <v>22</v>
      </c>
      <c r="B68" s="40">
        <v>200652832</v>
      </c>
      <c r="C68" s="40"/>
      <c r="D68" s="40" t="s">
        <v>176</v>
      </c>
      <c r="E68" s="40" t="s">
        <v>125</v>
      </c>
      <c r="F68" s="22">
        <f t="shared" ref="F68:F97" si="17">(G68*100)/H68</f>
        <v>64.252715367520452</v>
      </c>
      <c r="G68" s="23">
        <f t="shared" ref="G68:G97" si="18">+I68+K68+M68+O68+Q68</f>
        <v>1078.424</v>
      </c>
      <c r="H68" s="123">
        <f t="shared" ref="H68:H97" si="19">+J68+L68+N68+P68+R68</f>
        <v>1678.4099999999999</v>
      </c>
      <c r="I68" s="155"/>
      <c r="J68" s="156"/>
      <c r="K68" s="106">
        <f>+VLOOKUP(B68,'Hørkram Q2'!$B$6:$N$59,12,FALSE)</f>
        <v>1014.284</v>
      </c>
      <c r="L68" s="123">
        <f>+VLOOKUP(B68,'Hørkram Q2'!$B$6:$N$59,11,FALSE)</f>
        <v>1594.08</v>
      </c>
      <c r="M68" s="199"/>
      <c r="N68" s="200"/>
      <c r="O68" s="106">
        <v>64.14</v>
      </c>
      <c r="P68" s="103">
        <v>84.33</v>
      </c>
      <c r="Q68" s="125"/>
      <c r="R68" s="112"/>
      <c r="S68" s="34"/>
    </row>
    <row r="69" spans="1:22" ht="15.75" x14ac:dyDescent="0.25">
      <c r="A69" s="11" t="s">
        <v>48</v>
      </c>
      <c r="B69" s="40">
        <v>200536248</v>
      </c>
      <c r="C69" s="40"/>
      <c r="D69" s="40" t="s">
        <v>176</v>
      </c>
      <c r="E69" s="40" t="s">
        <v>125</v>
      </c>
      <c r="F69" s="22">
        <f t="shared" si="17"/>
        <v>53.985710959285313</v>
      </c>
      <c r="G69" s="23">
        <f t="shared" si="18"/>
        <v>950.57500000000005</v>
      </c>
      <c r="H69" s="123">
        <f t="shared" si="19"/>
        <v>1760.7900000000002</v>
      </c>
      <c r="I69" s="155"/>
      <c r="J69" s="156"/>
      <c r="K69" s="106">
        <f>+VLOOKUP(B69,'Hørkram Q2'!$B$6:$N$59,12,FALSE)</f>
        <v>914.57500000000005</v>
      </c>
      <c r="L69" s="123">
        <f>+VLOOKUP(B69,'Hørkram Q2'!$B$6:$N$59,11,FALSE)</f>
        <v>1724.41</v>
      </c>
      <c r="M69" s="199"/>
      <c r="N69" s="200"/>
      <c r="O69" s="106">
        <v>36</v>
      </c>
      <c r="P69" s="103">
        <v>36.380000000000003</v>
      </c>
      <c r="Q69" s="125"/>
      <c r="R69" s="112"/>
      <c r="S69" s="34"/>
    </row>
    <row r="70" spans="1:22" ht="15.75" x14ac:dyDescent="0.25">
      <c r="A70" s="11" t="s">
        <v>12</v>
      </c>
      <c r="B70" s="40">
        <v>200692968</v>
      </c>
      <c r="C70" s="40"/>
      <c r="D70" s="40" t="s">
        <v>176</v>
      </c>
      <c r="E70" s="40" t="s">
        <v>125</v>
      </c>
      <c r="F70" s="22">
        <f t="shared" si="17"/>
        <v>65.786687011537126</v>
      </c>
      <c r="G70" s="23">
        <f t="shared" si="18"/>
        <v>10072.374</v>
      </c>
      <c r="H70" s="123">
        <f t="shared" si="19"/>
        <v>15310.656999999999</v>
      </c>
      <c r="I70" s="155"/>
      <c r="J70" s="156"/>
      <c r="K70" s="118">
        <f>+VLOOKUP(B70,'Hørkram Q2'!$B$6:$N$59,12,FALSE)</f>
        <v>10000.134</v>
      </c>
      <c r="L70" s="123">
        <f>+VLOOKUP(B70,'Hørkram Q2'!$B$6:$N$59,11,FALSE)</f>
        <v>15238.416999999999</v>
      </c>
      <c r="M70" s="155"/>
      <c r="N70" s="156"/>
      <c r="O70" s="118">
        <v>72</v>
      </c>
      <c r="P70" s="117">
        <v>72</v>
      </c>
      <c r="Q70" s="125">
        <v>0.24</v>
      </c>
      <c r="R70" s="135">
        <v>0.24</v>
      </c>
      <c r="S70" s="34"/>
    </row>
    <row r="71" spans="1:22" x14ac:dyDescent="0.25">
      <c r="A71" s="11" t="s">
        <v>23</v>
      </c>
      <c r="B71" s="40">
        <v>200652849</v>
      </c>
      <c r="C71" s="40"/>
      <c r="D71" s="40" t="s">
        <v>176</v>
      </c>
      <c r="E71" s="40" t="s">
        <v>125</v>
      </c>
      <c r="F71" s="22">
        <f t="shared" si="17"/>
        <v>51.743600695609722</v>
      </c>
      <c r="G71" s="23">
        <f t="shared" si="18"/>
        <v>814.08</v>
      </c>
      <c r="H71" s="123">
        <f t="shared" si="19"/>
        <v>1573.296</v>
      </c>
      <c r="I71" s="155"/>
      <c r="J71" s="156"/>
      <c r="K71" s="106">
        <f>+VLOOKUP(B71,'Hørkram Q2'!$B$6:$N$59,12,FALSE)</f>
        <v>814.08</v>
      </c>
      <c r="L71" s="123">
        <f>+VLOOKUP(B71,'Hørkram Q2'!$B$6:$N$59,11,FALSE)</f>
        <v>1536.896</v>
      </c>
      <c r="M71" s="155"/>
      <c r="N71" s="156"/>
      <c r="O71" s="106">
        <v>0</v>
      </c>
      <c r="P71" s="117">
        <v>36.4</v>
      </c>
      <c r="Q71" s="125"/>
      <c r="R71" s="112"/>
      <c r="S71" s="34"/>
    </row>
    <row r="72" spans="1:22" x14ac:dyDescent="0.25">
      <c r="A72" s="11" t="s">
        <v>24</v>
      </c>
      <c r="B72" s="40">
        <v>200652900</v>
      </c>
      <c r="C72" s="40"/>
      <c r="D72" s="40" t="s">
        <v>176</v>
      </c>
      <c r="E72" s="40" t="s">
        <v>125</v>
      </c>
      <c r="F72" s="22">
        <f t="shared" si="17"/>
        <v>42.853119318837209</v>
      </c>
      <c r="G72" s="23">
        <f t="shared" si="18"/>
        <v>605.56299999999999</v>
      </c>
      <c r="H72" s="123">
        <f t="shared" si="19"/>
        <v>1413.1129999999998</v>
      </c>
      <c r="I72" s="155"/>
      <c r="J72" s="156"/>
      <c r="K72" s="106">
        <f>+VLOOKUP(B72,'Hørkram Q2'!$B$6:$N$59,12,FALSE)</f>
        <v>545.56299999999999</v>
      </c>
      <c r="L72" s="123">
        <f>+VLOOKUP(B72,'Hørkram Q2'!$B$6:$N$59,11,FALSE)</f>
        <v>1352.5229999999999</v>
      </c>
      <c r="M72" s="155"/>
      <c r="N72" s="156"/>
      <c r="O72" s="106">
        <v>60</v>
      </c>
      <c r="P72" s="103">
        <v>60.59</v>
      </c>
      <c r="Q72" s="125"/>
      <c r="R72" s="112"/>
      <c r="S72" s="34"/>
    </row>
    <row r="73" spans="1:22" ht="15.75" x14ac:dyDescent="0.25">
      <c r="A73" s="11" t="s">
        <v>184</v>
      </c>
      <c r="B73" s="40"/>
      <c r="C73" s="40" t="s">
        <v>186</v>
      </c>
      <c r="D73" s="40" t="s">
        <v>177</v>
      </c>
      <c r="E73" s="40" t="s">
        <v>121</v>
      </c>
      <c r="F73" s="22">
        <f t="shared" si="17"/>
        <v>14.015442391467628</v>
      </c>
      <c r="G73" s="23">
        <f t="shared" si="18"/>
        <v>116.626</v>
      </c>
      <c r="H73" s="123">
        <f t="shared" si="19"/>
        <v>832.125</v>
      </c>
      <c r="I73" s="155">
        <f>+'Nemlig Q2'!C40+'Nemlig Q2'!C6</f>
        <v>116.626</v>
      </c>
      <c r="J73" s="156">
        <f>+'Nemlig Q2'!D40+'Nemlig Q2'!D6</f>
        <v>799.40499999999997</v>
      </c>
      <c r="K73" s="190"/>
      <c r="L73" s="197"/>
      <c r="M73" s="155"/>
      <c r="N73" s="156"/>
      <c r="O73" s="190">
        <v>0</v>
      </c>
      <c r="P73" s="121">
        <v>32.72</v>
      </c>
      <c r="Q73" s="129"/>
      <c r="R73" s="112"/>
      <c r="S73" s="34"/>
    </row>
    <row r="74" spans="1:22" ht="15.75" x14ac:dyDescent="0.25">
      <c r="A74" s="11" t="s">
        <v>238</v>
      </c>
      <c r="B74" s="40">
        <v>200039428</v>
      </c>
      <c r="C74" s="40"/>
      <c r="D74" s="40" t="s">
        <v>176</v>
      </c>
      <c r="E74" s="40" t="s">
        <v>123</v>
      </c>
      <c r="F74" s="22">
        <f>IFERROR(((G74*100)/H74)," ")</f>
        <v>73.311278918591597</v>
      </c>
      <c r="G74" s="23">
        <f t="shared" si="18"/>
        <v>823.27099999999996</v>
      </c>
      <c r="H74" s="123">
        <f t="shared" si="19"/>
        <v>1122.98</v>
      </c>
      <c r="I74" s="155"/>
      <c r="J74" s="156"/>
      <c r="K74" s="118">
        <f>+VLOOKUP(B74,'Hørkram Q2'!$B$6:$N$59,12,FALSE)</f>
        <v>823.27099999999996</v>
      </c>
      <c r="L74" s="124">
        <f>+VLOOKUP(B74,'Hørkram Q2'!$B$6:$N$59,11,FALSE)</f>
        <v>1122.98</v>
      </c>
      <c r="M74" s="199"/>
      <c r="N74" s="200"/>
      <c r="O74" s="118"/>
      <c r="P74" s="122"/>
      <c r="Q74" s="130"/>
      <c r="R74" s="112"/>
      <c r="S74" s="34"/>
    </row>
    <row r="75" spans="1:22" ht="15.75" x14ac:dyDescent="0.25">
      <c r="A75" s="11" t="s">
        <v>59</v>
      </c>
      <c r="B75" s="40">
        <v>200159676</v>
      </c>
      <c r="C75" s="40" t="s">
        <v>190</v>
      </c>
      <c r="D75" s="40" t="s">
        <v>177</v>
      </c>
      <c r="E75" s="40" t="s">
        <v>127</v>
      </c>
      <c r="F75" s="22">
        <f t="shared" si="17"/>
        <v>20.962826403640932</v>
      </c>
      <c r="G75" s="23">
        <f t="shared" si="18"/>
        <v>201.60599999999999</v>
      </c>
      <c r="H75" s="123">
        <f t="shared" si="19"/>
        <v>961.73099999999999</v>
      </c>
      <c r="I75" s="155">
        <f>+'Nemlig Q2'!C25+'Nemlig Q2'!C47</f>
        <v>64.710999999999999</v>
      </c>
      <c r="J75" s="156">
        <f>+'Nemlig Q2'!D25+'Nemlig Q2'!D47</f>
        <v>443.51099999999997</v>
      </c>
      <c r="K75" s="118">
        <f>+VLOOKUP(B75,'Hørkram Q2'!$B$6:$N$59,12,FALSE)</f>
        <v>128.89500000000001</v>
      </c>
      <c r="L75" s="124">
        <f>+VLOOKUP(B75,'Hørkram Q2'!$B$6:$N$59,11,FALSE)</f>
        <v>465</v>
      </c>
      <c r="M75" s="155"/>
      <c r="N75" s="156"/>
      <c r="O75" s="118">
        <f>8+0</f>
        <v>8</v>
      </c>
      <c r="P75" s="122">
        <f>26.68+26.54</f>
        <v>53.22</v>
      </c>
      <c r="Q75" s="125"/>
      <c r="R75" s="112"/>
      <c r="S75" s="34"/>
    </row>
    <row r="76" spans="1:22" ht="15.75" x14ac:dyDescent="0.25">
      <c r="A76" s="11" t="s">
        <v>66</v>
      </c>
      <c r="B76" s="40"/>
      <c r="C76" s="40">
        <v>1166810</v>
      </c>
      <c r="D76" s="40" t="s">
        <v>177</v>
      </c>
      <c r="E76" s="40" t="s">
        <v>124</v>
      </c>
      <c r="F76" s="22">
        <f t="shared" si="17"/>
        <v>25.950216400650348</v>
      </c>
      <c r="G76" s="23">
        <f t="shared" si="18"/>
        <v>113.322</v>
      </c>
      <c r="H76" s="123">
        <f t="shared" si="19"/>
        <v>436.69</v>
      </c>
      <c r="I76" s="155">
        <f>+VLOOKUP(C76,'Nemlig Q2'!$A$2:$D$54,3,FALSE)</f>
        <v>113.322</v>
      </c>
      <c r="J76" s="156">
        <f>+VLOOKUP(C76,'Nemlig Q2'!$A$2:$D$54,4,FALSE)</f>
        <v>436.69</v>
      </c>
      <c r="K76" s="106"/>
      <c r="L76" s="123"/>
      <c r="M76" s="199"/>
      <c r="N76" s="200"/>
      <c r="O76" s="106"/>
      <c r="P76" s="117"/>
      <c r="Q76" s="125"/>
      <c r="R76" s="112"/>
      <c r="S76" s="33"/>
      <c r="T76" s="5"/>
      <c r="U76" s="5"/>
      <c r="V76" s="5"/>
    </row>
    <row r="77" spans="1:22" ht="15.75" x14ac:dyDescent="0.25">
      <c r="A77" s="11" t="s">
        <v>9</v>
      </c>
      <c r="B77" s="40"/>
      <c r="C77" s="40">
        <v>1043650</v>
      </c>
      <c r="D77" s="40" t="s">
        <v>176</v>
      </c>
      <c r="E77" s="40" t="s">
        <v>122</v>
      </c>
      <c r="F77" s="22">
        <f t="shared" si="17"/>
        <v>76.349360721542212</v>
      </c>
      <c r="G77" s="23">
        <f t="shared" si="18"/>
        <v>1232.5230000000001</v>
      </c>
      <c r="H77" s="123">
        <f t="shared" si="19"/>
        <v>1614.32</v>
      </c>
      <c r="I77" s="155">
        <f>+VLOOKUP(C77,'Nemlig Q2'!$A$2:$D$54,3,FALSE)</f>
        <v>1049.8630000000001</v>
      </c>
      <c r="J77" s="156">
        <f>+VLOOKUP(C77,'Nemlig Q2'!$A$2:$D$54,4,FALSE)</f>
        <v>1404.08</v>
      </c>
      <c r="K77" s="118"/>
      <c r="L77" s="124"/>
      <c r="M77" s="199"/>
      <c r="N77" s="200"/>
      <c r="O77" s="118">
        <v>12.8</v>
      </c>
      <c r="P77" s="116">
        <v>13.02</v>
      </c>
      <c r="Q77" s="125">
        <v>169.86</v>
      </c>
      <c r="R77" s="112">
        <f>169.86+27.36</f>
        <v>197.22000000000003</v>
      </c>
      <c r="S77" s="33"/>
      <c r="T77" s="5"/>
      <c r="U77" s="5"/>
      <c r="V77" s="5"/>
    </row>
    <row r="78" spans="1:22" ht="15.75" x14ac:dyDescent="0.25">
      <c r="A78" s="11" t="s">
        <v>89</v>
      </c>
      <c r="B78" s="40"/>
      <c r="C78" s="40"/>
      <c r="D78" s="40"/>
      <c r="E78" s="40" t="s">
        <v>125</v>
      </c>
      <c r="F78" s="22" t="str">
        <f>IFERROR(((G78*100)/H78)," ")</f>
        <v xml:space="preserve"> </v>
      </c>
      <c r="G78" s="23">
        <f t="shared" si="18"/>
        <v>0</v>
      </c>
      <c r="H78" s="123">
        <f t="shared" si="19"/>
        <v>0</v>
      </c>
      <c r="I78" s="155"/>
      <c r="J78" s="156"/>
      <c r="K78" s="106"/>
      <c r="L78" s="123"/>
      <c r="M78" s="199"/>
      <c r="N78" s="200"/>
      <c r="O78" s="106"/>
      <c r="P78" s="117"/>
      <c r="Q78" s="131"/>
      <c r="R78" s="136"/>
      <c r="S78" s="34"/>
    </row>
    <row r="79" spans="1:22" ht="15.75" x14ac:dyDescent="0.25">
      <c r="A79" s="11" t="s">
        <v>11</v>
      </c>
      <c r="B79" s="40">
        <v>200138510</v>
      </c>
      <c r="C79" s="40"/>
      <c r="D79" s="40" t="s">
        <v>176</v>
      </c>
      <c r="E79" s="40" t="s">
        <v>120</v>
      </c>
      <c r="F79" s="22">
        <f t="shared" si="17"/>
        <v>98.678387560207383</v>
      </c>
      <c r="G79" s="23">
        <f t="shared" si="18"/>
        <v>1195.837</v>
      </c>
      <c r="H79" s="123">
        <f t="shared" si="19"/>
        <v>1211.8530000000001</v>
      </c>
      <c r="I79" s="155"/>
      <c r="J79" s="156"/>
      <c r="K79" s="190">
        <f>+VLOOKUP(B79,'Hørkram Q2'!$B$6:$N$59,12,FALSE)</f>
        <v>1183.837</v>
      </c>
      <c r="L79" s="124">
        <f>+VLOOKUP(B79,'Hørkram Q2'!$B$6:$N$59,11,FALSE)</f>
        <v>1198.0830000000001</v>
      </c>
      <c r="M79" s="155"/>
      <c r="N79" s="156"/>
      <c r="O79" s="190">
        <v>12</v>
      </c>
      <c r="P79" s="116">
        <v>13.77</v>
      </c>
      <c r="Q79" s="125"/>
      <c r="R79" s="112"/>
      <c r="S79" s="33"/>
      <c r="T79" s="5"/>
      <c r="U79" s="5"/>
      <c r="V79" s="5"/>
    </row>
    <row r="80" spans="1:22" ht="15.75" x14ac:dyDescent="0.25">
      <c r="A80" s="11" t="s">
        <v>96</v>
      </c>
      <c r="B80" s="40">
        <v>200041414</v>
      </c>
      <c r="C80" s="40"/>
      <c r="D80" s="40" t="s">
        <v>176</v>
      </c>
      <c r="E80" s="40" t="s">
        <v>120</v>
      </c>
      <c r="F80" s="22">
        <f t="shared" si="17"/>
        <v>85.261916204745717</v>
      </c>
      <c r="G80" s="23">
        <f t="shared" si="18"/>
        <v>1635.6969999999999</v>
      </c>
      <c r="H80" s="123">
        <f t="shared" si="19"/>
        <v>1918.4380000000001</v>
      </c>
      <c r="I80" s="155"/>
      <c r="J80" s="156"/>
      <c r="K80" s="118">
        <f>+VLOOKUP(B80,'Hørkram Q2'!$B$6:$N$59,12,FALSE)</f>
        <v>1635.6969999999999</v>
      </c>
      <c r="L80" s="124">
        <f>+VLOOKUP(B80,'Hørkram Q2'!$B$6:$N$59,11,FALSE)</f>
        <v>1908.4380000000001</v>
      </c>
      <c r="M80" s="155"/>
      <c r="N80" s="156"/>
      <c r="O80" s="118">
        <v>0</v>
      </c>
      <c r="P80" s="122">
        <v>10</v>
      </c>
      <c r="Q80" s="125"/>
      <c r="R80" s="112"/>
      <c r="S80" s="33"/>
      <c r="T80" s="5"/>
      <c r="U80" s="5"/>
      <c r="V80" s="5"/>
    </row>
    <row r="81" spans="1:36" ht="15.75" x14ac:dyDescent="0.25">
      <c r="A81" s="11" t="s">
        <v>10</v>
      </c>
      <c r="B81" s="40"/>
      <c r="C81" s="40" t="s">
        <v>191</v>
      </c>
      <c r="D81" s="40" t="s">
        <v>176</v>
      </c>
      <c r="E81" s="40" t="s">
        <v>125</v>
      </c>
      <c r="F81" s="22">
        <f t="shared" si="17"/>
        <v>62.815588250395514</v>
      </c>
      <c r="G81" s="23">
        <f t="shared" si="18"/>
        <v>648.40700000000004</v>
      </c>
      <c r="H81" s="123">
        <f t="shared" si="19"/>
        <v>1032.2389999999998</v>
      </c>
      <c r="I81" s="155">
        <f>+'Nemlig Q2'!C46+'Nemlig Q2'!C44</f>
        <v>622.80700000000002</v>
      </c>
      <c r="J81" s="156">
        <f>+'Nemlig Q2'!D46+'Nemlig Q2'!D44</f>
        <v>1006.6389999999999</v>
      </c>
      <c r="K81" s="118"/>
      <c r="L81" s="124"/>
      <c r="M81" s="155"/>
      <c r="N81" s="156"/>
      <c r="O81" s="118">
        <v>25.6</v>
      </c>
      <c r="P81" s="116">
        <v>25.6</v>
      </c>
      <c r="Q81" s="125"/>
      <c r="R81" s="112"/>
      <c r="S81" s="33"/>
      <c r="T81" s="5"/>
      <c r="U81" s="5"/>
      <c r="V81" s="5"/>
    </row>
    <row r="82" spans="1:36" ht="15.75" x14ac:dyDescent="0.25">
      <c r="A82" s="11" t="s">
        <v>17</v>
      </c>
      <c r="B82" s="40">
        <v>200137940</v>
      </c>
      <c r="C82" s="40">
        <v>2163076</v>
      </c>
      <c r="D82" s="40" t="s">
        <v>176</v>
      </c>
      <c r="E82" s="40" t="s">
        <v>120</v>
      </c>
      <c r="F82" s="22">
        <f t="shared" si="17"/>
        <v>92.302926136768278</v>
      </c>
      <c r="G82" s="23">
        <f t="shared" si="18"/>
        <v>777.63</v>
      </c>
      <c r="H82" s="123">
        <f t="shared" si="19"/>
        <v>842.47600000000011</v>
      </c>
      <c r="I82" s="155">
        <f>+VLOOKUP(C82,'Nemlig Q2'!$A$2:$D$54,3,FALSE)</f>
        <v>167.00399999999999</v>
      </c>
      <c r="J82" s="156">
        <f>+VLOOKUP(C82,'Nemlig Q2'!$A$2:$D$54,4,FALSE)</f>
        <v>176.20400000000001</v>
      </c>
      <c r="K82" s="118">
        <f>+VLOOKUP(B82,'Hørkram Q2'!$B$6:$N$59,12,FALSE)</f>
        <v>604.62599999999998</v>
      </c>
      <c r="L82" s="124">
        <f>+VLOOKUP(B82,'Hørkram Q2'!$B$6:$N$59,11,FALSE)</f>
        <v>660.27200000000005</v>
      </c>
      <c r="M82" s="155"/>
      <c r="N82" s="156"/>
      <c r="O82" s="118">
        <v>6</v>
      </c>
      <c r="P82" s="122">
        <v>6</v>
      </c>
      <c r="Q82" s="125"/>
      <c r="R82" s="112"/>
      <c r="S82" s="34"/>
      <c r="T82" s="27"/>
    </row>
    <row r="83" spans="1:36" x14ac:dyDescent="0.25">
      <c r="A83" s="11" t="s">
        <v>67</v>
      </c>
      <c r="B83" s="40"/>
      <c r="C83" s="40"/>
      <c r="D83" s="40" t="s">
        <v>177</v>
      </c>
      <c r="E83" s="40" t="s">
        <v>125</v>
      </c>
      <c r="F83" s="22" t="str">
        <f>IFERROR(((G83*100)/H83)," ")</f>
        <v xml:space="preserve"> </v>
      </c>
      <c r="G83" s="23">
        <f t="shared" si="18"/>
        <v>0</v>
      </c>
      <c r="H83" s="123">
        <f t="shared" si="19"/>
        <v>0</v>
      </c>
      <c r="I83" s="155"/>
      <c r="J83" s="156"/>
      <c r="K83" s="106"/>
      <c r="L83" s="123"/>
      <c r="M83" s="155"/>
      <c r="N83" s="156"/>
      <c r="O83" s="106"/>
      <c r="P83" s="117"/>
      <c r="Q83" s="108"/>
      <c r="R83" s="112"/>
      <c r="S83" s="34"/>
    </row>
    <row r="84" spans="1:36" ht="15.75" x14ac:dyDescent="0.25">
      <c r="A84" s="11" t="s">
        <v>73</v>
      </c>
      <c r="B84" s="40"/>
      <c r="C84" s="40">
        <v>1611791</v>
      </c>
      <c r="D84" s="40" t="s">
        <v>177</v>
      </c>
      <c r="E84" s="40" t="s">
        <v>120</v>
      </c>
      <c r="F84" s="22">
        <f>IFERROR(((G84*100)/H84)," ")</f>
        <v>80.500894454382831</v>
      </c>
      <c r="G84" s="23">
        <f t="shared" si="18"/>
        <v>4.5</v>
      </c>
      <c r="H84" s="123">
        <f t="shared" si="19"/>
        <v>5.59</v>
      </c>
      <c r="I84" s="155"/>
      <c r="J84" s="156"/>
      <c r="K84" s="118"/>
      <c r="L84" s="124"/>
      <c r="M84" s="155"/>
      <c r="N84" s="156"/>
      <c r="O84" s="118">
        <v>4.5</v>
      </c>
      <c r="P84" s="116">
        <v>5.59</v>
      </c>
      <c r="Q84" s="125"/>
      <c r="R84" s="112"/>
      <c r="S84" s="37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</row>
    <row r="85" spans="1:36" ht="15.75" x14ac:dyDescent="0.25">
      <c r="A85" s="11" t="s">
        <v>37</v>
      </c>
      <c r="B85" s="40" t="s">
        <v>108</v>
      </c>
      <c r="C85" s="40"/>
      <c r="D85" s="40" t="s">
        <v>176</v>
      </c>
      <c r="E85" s="40" t="s">
        <v>126</v>
      </c>
      <c r="F85" s="22">
        <f t="shared" si="17"/>
        <v>78.066562521831017</v>
      </c>
      <c r="G85" s="23">
        <f>+I85+K85+M85+O85+Q85</f>
        <v>9453.905999999999</v>
      </c>
      <c r="H85" s="123">
        <f>+J85+L85+N85+P85+R85</f>
        <v>12110.057999999999</v>
      </c>
      <c r="I85" s="155"/>
      <c r="J85" s="156"/>
      <c r="K85" s="118">
        <f>+'Hørkram Q2'!M48+'Hørkram Q2'!M29</f>
        <v>9121.5859999999993</v>
      </c>
      <c r="L85" s="124">
        <f>+'Hørkram Q2'!L48+'Hørkram Q2'!L29</f>
        <v>11473.982</v>
      </c>
      <c r="M85" s="199"/>
      <c r="N85" s="205">
        <v>185.83600000000001</v>
      </c>
      <c r="O85" s="118">
        <v>332.32</v>
      </c>
      <c r="P85" s="116">
        <v>450.24</v>
      </c>
      <c r="Q85" s="125"/>
      <c r="R85" s="112"/>
    </row>
    <row r="86" spans="1:36" ht="15.75" x14ac:dyDescent="0.25">
      <c r="A86" s="11" t="s">
        <v>114</v>
      </c>
      <c r="B86" s="40">
        <v>200031637</v>
      </c>
      <c r="C86" s="40"/>
      <c r="D86" s="40" t="s">
        <v>177</v>
      </c>
      <c r="E86" s="40" t="s">
        <v>127</v>
      </c>
      <c r="F86" s="22">
        <f t="shared" si="17"/>
        <v>15.555196443471177</v>
      </c>
      <c r="G86" s="23">
        <f t="shared" si="18"/>
        <v>94.331999999999994</v>
      </c>
      <c r="H86" s="123">
        <f t="shared" si="19"/>
        <v>606.43399999999997</v>
      </c>
      <c r="I86" s="155"/>
      <c r="J86" s="156"/>
      <c r="K86" s="118">
        <f>+VLOOKUP(B86,'Hørkram Q2'!$B$6:$N$59,12,FALSE)</f>
        <v>94.331999999999994</v>
      </c>
      <c r="L86" s="124">
        <f>+VLOOKUP(B86,'Hørkram Q2'!$B$6:$N$59,11,FALSE)</f>
        <v>606.43399999999997</v>
      </c>
      <c r="M86" s="201"/>
      <c r="N86" s="200"/>
      <c r="O86" s="118"/>
      <c r="P86" s="116"/>
      <c r="Q86" s="125"/>
      <c r="R86" s="112"/>
      <c r="S86" s="138"/>
      <c r="T86" s="138"/>
      <c r="U86" s="154"/>
      <c r="V86" s="154"/>
    </row>
    <row r="87" spans="1:36" ht="15.75" x14ac:dyDescent="0.25">
      <c r="A87" s="11" t="s">
        <v>81</v>
      </c>
      <c r="B87" s="40"/>
      <c r="C87" s="40">
        <v>1383843</v>
      </c>
      <c r="D87" s="40" t="s">
        <v>177</v>
      </c>
      <c r="E87" s="40" t="s">
        <v>122</v>
      </c>
      <c r="F87" s="22">
        <f>IFERROR(((G87*100)/H87)," ")</f>
        <v>73.728528495409307</v>
      </c>
      <c r="G87" s="23">
        <f t="shared" si="18"/>
        <v>133.703</v>
      </c>
      <c r="H87" s="123">
        <f t="shared" si="19"/>
        <v>181.345</v>
      </c>
      <c r="I87" s="155">
        <f>+VLOOKUP(C87,'Nemlig Q2'!$A$2:$D$54,3,FALSE)</f>
        <v>133.703</v>
      </c>
      <c r="J87" s="156">
        <f>+VLOOKUP(C87,'Nemlig Q2'!$A$2:$D$54,4,FALSE)</f>
        <v>181.345</v>
      </c>
      <c r="K87" s="106"/>
      <c r="L87" s="123"/>
      <c r="M87" s="199"/>
      <c r="N87" s="200"/>
      <c r="O87" s="106"/>
      <c r="P87" s="103"/>
      <c r="Q87" s="132"/>
      <c r="R87" s="112"/>
      <c r="S87" s="138"/>
      <c r="T87" s="138"/>
      <c r="U87" s="154"/>
      <c r="V87" s="154"/>
    </row>
    <row r="88" spans="1:36" ht="15.75" x14ac:dyDescent="0.25">
      <c r="A88" s="11" t="s">
        <v>16</v>
      </c>
      <c r="B88" s="40">
        <v>200536200</v>
      </c>
      <c r="C88" s="40"/>
      <c r="D88" s="40" t="s">
        <v>176</v>
      </c>
      <c r="E88" s="40" t="s">
        <v>125</v>
      </c>
      <c r="F88" s="22">
        <f t="shared" si="17"/>
        <v>62.198810031267151</v>
      </c>
      <c r="G88" s="23">
        <f t="shared" si="18"/>
        <v>801.07899999999995</v>
      </c>
      <c r="H88" s="123">
        <f t="shared" si="19"/>
        <v>1287.933</v>
      </c>
      <c r="I88" s="155"/>
      <c r="J88" s="156"/>
      <c r="K88" s="118">
        <f>+VLOOKUP(B88,'Hørkram Q2'!$B$6:$N$59,12,FALSE)</f>
        <v>801.07899999999995</v>
      </c>
      <c r="L88" s="124">
        <f>+VLOOKUP(B88,'Hørkram Q2'!$B$6:$N$59,11,FALSE)</f>
        <v>1287.933</v>
      </c>
      <c r="M88" s="202"/>
      <c r="N88" s="203"/>
      <c r="O88" s="118"/>
      <c r="P88" s="116"/>
      <c r="Q88" s="125"/>
      <c r="R88" s="112"/>
      <c r="S88" s="138"/>
      <c r="T88" s="138"/>
      <c r="U88" s="154"/>
      <c r="V88" s="154"/>
    </row>
    <row r="89" spans="1:36" ht="15.75" x14ac:dyDescent="0.25">
      <c r="A89" s="11" t="s">
        <v>64</v>
      </c>
      <c r="B89" s="40"/>
      <c r="C89" s="40">
        <v>1365582</v>
      </c>
      <c r="D89" s="40" t="s">
        <v>177</v>
      </c>
      <c r="E89" s="40" t="s">
        <v>121</v>
      </c>
      <c r="F89" s="22" t="str">
        <f>IFERROR(((G89*100)/H89)," ")</f>
        <v xml:space="preserve"> </v>
      </c>
      <c r="G89" s="23">
        <f t="shared" si="18"/>
        <v>0</v>
      </c>
      <c r="H89" s="123">
        <f t="shared" si="19"/>
        <v>0</v>
      </c>
      <c r="I89" s="155"/>
      <c r="J89" s="156"/>
      <c r="K89" s="106"/>
      <c r="L89" s="123"/>
      <c r="M89" s="201"/>
      <c r="N89" s="204"/>
      <c r="O89" s="106"/>
      <c r="P89" s="117"/>
      <c r="Q89" s="125"/>
      <c r="R89" s="112"/>
      <c r="S89" s="138"/>
      <c r="T89" s="138"/>
      <c r="U89" s="154"/>
      <c r="V89" s="154"/>
    </row>
    <row r="90" spans="1:36" ht="15.75" x14ac:dyDescent="0.25">
      <c r="A90" s="11" t="s">
        <v>237</v>
      </c>
      <c r="B90" s="40">
        <v>200021706</v>
      </c>
      <c r="C90" s="40"/>
      <c r="D90" s="40" t="s">
        <v>176</v>
      </c>
      <c r="E90" s="40" t="s">
        <v>120</v>
      </c>
      <c r="F90" s="22">
        <f t="shared" si="17"/>
        <v>94.42558672795596</v>
      </c>
      <c r="G90" s="23">
        <f t="shared" si="18"/>
        <v>1683.8320000000001</v>
      </c>
      <c r="H90" s="123">
        <f t="shared" si="19"/>
        <v>1783.2370000000001</v>
      </c>
      <c r="I90" s="155"/>
      <c r="J90" s="156"/>
      <c r="K90" s="118">
        <f>+VLOOKUP(B90,'Hørkram Q2'!$B$6:$N$59,12,FALSE)</f>
        <v>1667.8320000000001</v>
      </c>
      <c r="L90" s="124">
        <f>+VLOOKUP(B90,'Hørkram Q2'!$B$6:$N$59,11,FALSE)</f>
        <v>1767.2370000000001</v>
      </c>
      <c r="M90" s="199"/>
      <c r="N90" s="200"/>
      <c r="O90" s="118">
        <v>16</v>
      </c>
      <c r="P90" s="116">
        <v>16</v>
      </c>
      <c r="Q90" s="125"/>
      <c r="R90" s="112"/>
      <c r="S90" s="138"/>
      <c r="T90" s="138"/>
      <c r="U90" s="154"/>
      <c r="V90" s="154"/>
    </row>
    <row r="91" spans="1:36" ht="15.75" x14ac:dyDescent="0.25">
      <c r="A91" s="11" t="s">
        <v>27</v>
      </c>
      <c r="B91" s="40"/>
      <c r="C91" s="40" t="s">
        <v>236</v>
      </c>
      <c r="D91" s="40"/>
      <c r="E91" s="40" t="s">
        <v>121</v>
      </c>
      <c r="F91" s="22">
        <f t="shared" si="17"/>
        <v>35.808224909912674</v>
      </c>
      <c r="G91" s="23">
        <f t="shared" si="18"/>
        <v>198.54300000000001</v>
      </c>
      <c r="H91" s="123">
        <f t="shared" si="19"/>
        <v>554.46199999999999</v>
      </c>
      <c r="I91" s="155">
        <f>+'Nemlig Q2'!C43</f>
        <v>198.54300000000001</v>
      </c>
      <c r="J91" s="156">
        <f>+'Nemlig Q2'!D43</f>
        <v>554.46199999999999</v>
      </c>
      <c r="K91" s="106"/>
      <c r="L91" s="123"/>
      <c r="M91" s="199"/>
      <c r="N91" s="200"/>
      <c r="O91" s="106"/>
      <c r="P91" s="103"/>
      <c r="Q91" s="125"/>
      <c r="R91" s="112"/>
      <c r="S91" s="138"/>
      <c r="T91" s="138"/>
      <c r="U91" s="154"/>
      <c r="V91" s="154"/>
    </row>
    <row r="92" spans="1:36" x14ac:dyDescent="0.2">
      <c r="A92" s="11" t="s">
        <v>69</v>
      </c>
      <c r="B92" s="40">
        <v>200166322</v>
      </c>
      <c r="C92" s="40">
        <v>2161308</v>
      </c>
      <c r="D92" s="40" t="s">
        <v>177</v>
      </c>
      <c r="E92" s="40" t="s">
        <v>124</v>
      </c>
      <c r="F92" s="22">
        <f t="shared" si="17"/>
        <v>5.9694064601107817</v>
      </c>
      <c r="G92" s="23">
        <f t="shared" si="18"/>
        <v>35.984000000000002</v>
      </c>
      <c r="H92" s="123">
        <f t="shared" si="19"/>
        <v>602.80700000000002</v>
      </c>
      <c r="I92" s="155">
        <f>+VLOOKUP(C92,'Nemlig Q2'!$A$2:$D$54,3,FALSE)</f>
        <v>35.984000000000002</v>
      </c>
      <c r="J92" s="156">
        <f>+VLOOKUP(C92,'Nemlig Q2'!$A$2:$D$54,4,FALSE)</f>
        <v>349.60700000000003</v>
      </c>
      <c r="K92" s="106">
        <f>+VLOOKUP(B92,'Hørkram Q2'!$B$6:$N$59,12,FALSE)</f>
        <v>0</v>
      </c>
      <c r="L92" s="123">
        <f>+VLOOKUP(B92,'Hørkram Q2'!$B$6:$N$59,11,FALSE)</f>
        <v>253.2</v>
      </c>
      <c r="M92" s="155"/>
      <c r="N92" s="156"/>
      <c r="O92" s="106"/>
      <c r="P92" s="103"/>
      <c r="Q92" s="125"/>
      <c r="R92" s="112"/>
      <c r="S92" s="138"/>
      <c r="T92" s="138"/>
      <c r="U92" s="154"/>
      <c r="V92" s="154"/>
    </row>
    <row r="93" spans="1:36" ht="15.75" x14ac:dyDescent="0.25">
      <c r="A93" s="11" t="s">
        <v>72</v>
      </c>
      <c r="B93" s="40"/>
      <c r="C93" s="40">
        <v>2214784</v>
      </c>
      <c r="D93" s="40" t="s">
        <v>177</v>
      </c>
      <c r="E93" s="40" t="s">
        <v>127</v>
      </c>
      <c r="F93" s="22">
        <f t="shared" si="17"/>
        <v>31.241679849565706</v>
      </c>
      <c r="G93" s="23">
        <f t="shared" si="18"/>
        <v>104.669</v>
      </c>
      <c r="H93" s="123">
        <f t="shared" si="19"/>
        <v>335.03000000000003</v>
      </c>
      <c r="I93" s="155">
        <f>+VLOOKUP(C93,'Nemlig Q2'!$A$2:$D$54,3,FALSE)</f>
        <v>87.869</v>
      </c>
      <c r="J93" s="156">
        <f>+VLOOKUP(C93,'Nemlig Q2'!$A$2:$D$54,4,FALSE)</f>
        <v>256.23</v>
      </c>
      <c r="K93" s="106"/>
      <c r="L93" s="123"/>
      <c r="M93" s="199"/>
      <c r="N93" s="200"/>
      <c r="O93" s="106">
        <v>16.8</v>
      </c>
      <c r="P93" s="103">
        <v>78.8</v>
      </c>
      <c r="Q93" s="125"/>
      <c r="R93" s="112"/>
      <c r="S93" s="138"/>
      <c r="T93" s="138"/>
      <c r="U93" s="154"/>
      <c r="V93" s="154"/>
    </row>
    <row r="94" spans="1:36" ht="15.75" x14ac:dyDescent="0.25">
      <c r="A94" s="11" t="s">
        <v>45</v>
      </c>
      <c r="B94" s="40"/>
      <c r="C94" s="40">
        <v>1613144</v>
      </c>
      <c r="D94" s="40" t="s">
        <v>177</v>
      </c>
      <c r="E94" s="40" t="s">
        <v>127</v>
      </c>
      <c r="F94" s="22">
        <f>IFERROR(((G94*100)/H94)," ")</f>
        <v>15.670342426001159</v>
      </c>
      <c r="G94" s="23">
        <f t="shared" si="18"/>
        <v>18.899999999999999</v>
      </c>
      <c r="H94" s="123">
        <f t="shared" si="19"/>
        <v>120.61</v>
      </c>
      <c r="I94" s="155">
        <f>+VLOOKUP(C94,'Nemlig Q2'!$A$2:$D$54,3,FALSE)</f>
        <v>18.899999999999999</v>
      </c>
      <c r="J94" s="156">
        <f>+VLOOKUP(C94,'Nemlig Q2'!$A$2:$D$54,4,FALSE)</f>
        <v>63.23</v>
      </c>
      <c r="K94" s="118"/>
      <c r="L94" s="124"/>
      <c r="M94" s="155"/>
      <c r="N94" s="156"/>
      <c r="O94" s="118">
        <v>0</v>
      </c>
      <c r="P94" s="122">
        <v>57.38</v>
      </c>
      <c r="Q94" s="125"/>
      <c r="R94" s="112"/>
      <c r="S94" s="138"/>
      <c r="T94" s="138"/>
      <c r="U94" s="154"/>
      <c r="V94" s="154"/>
    </row>
    <row r="95" spans="1:36" ht="15.75" x14ac:dyDescent="0.25">
      <c r="A95" s="11" t="s">
        <v>246</v>
      </c>
      <c r="B95" s="40">
        <v>200012124</v>
      </c>
      <c r="C95" s="40">
        <v>1232086</v>
      </c>
      <c r="D95" s="40" t="s">
        <v>176</v>
      </c>
      <c r="E95" s="40" t="s">
        <v>120</v>
      </c>
      <c r="F95" s="22">
        <f t="shared" si="17"/>
        <v>92.206521909733567</v>
      </c>
      <c r="G95" s="23">
        <f t="shared" si="18"/>
        <v>2761.116</v>
      </c>
      <c r="H95" s="123">
        <f t="shared" si="19"/>
        <v>2994.491</v>
      </c>
      <c r="I95" s="155"/>
      <c r="J95" s="156"/>
      <c r="K95" s="118">
        <f>+VLOOKUP(B95,'Hørkram Q2'!$B$6:$N$59,12,FALSE)</f>
        <v>2761.116</v>
      </c>
      <c r="L95" s="124">
        <f>+VLOOKUP(B95,'Hørkram Q2'!$B$6:$N$59,11,FALSE)</f>
        <v>2994.491</v>
      </c>
      <c r="M95" s="201"/>
      <c r="N95" s="200"/>
      <c r="O95" s="118"/>
      <c r="P95" s="116"/>
      <c r="Q95" s="125"/>
      <c r="R95" s="112"/>
      <c r="S95" s="138"/>
      <c r="T95" s="138"/>
      <c r="U95" s="154"/>
      <c r="V95" s="154"/>
    </row>
    <row r="96" spans="1:36" ht="15.75" x14ac:dyDescent="0.25">
      <c r="A96" s="11" t="s">
        <v>185</v>
      </c>
      <c r="B96" s="40"/>
      <c r="C96" s="40">
        <v>1136302</v>
      </c>
      <c r="D96" s="40"/>
      <c r="E96" s="40" t="s">
        <v>121</v>
      </c>
      <c r="F96" s="22">
        <f t="shared" si="17"/>
        <v>61.467950364519801</v>
      </c>
      <c r="G96" s="23">
        <f t="shared" si="18"/>
        <v>457.06400000000002</v>
      </c>
      <c r="H96" s="123">
        <f t="shared" si="19"/>
        <v>743.58100000000002</v>
      </c>
      <c r="I96" s="155">
        <f>+VLOOKUP(C96,'Nemlig Q2'!$A$2:$D$54,3,FALSE)</f>
        <v>457.06400000000002</v>
      </c>
      <c r="J96" s="156">
        <f>+VLOOKUP(C96,'Nemlig Q2'!$A$2:$D$54,4,FALSE)</f>
        <v>743.58100000000002</v>
      </c>
      <c r="K96" s="106"/>
      <c r="L96" s="123"/>
      <c r="M96" s="199"/>
      <c r="N96" s="200"/>
      <c r="O96" s="106"/>
      <c r="P96" s="103"/>
      <c r="Q96" s="125"/>
      <c r="R96" s="112"/>
      <c r="S96" s="138"/>
      <c r="T96" s="138"/>
      <c r="U96" s="154"/>
      <c r="V96" s="154"/>
    </row>
    <row r="97" spans="1:36" ht="15.75" x14ac:dyDescent="0.25">
      <c r="A97" s="11" t="s">
        <v>103</v>
      </c>
      <c r="B97" s="40">
        <v>200031620</v>
      </c>
      <c r="C97" s="40"/>
      <c r="D97" s="40" t="s">
        <v>176</v>
      </c>
      <c r="E97" s="40" t="s">
        <v>123</v>
      </c>
      <c r="F97" s="22">
        <f t="shared" si="17"/>
        <v>94.9190338543591</v>
      </c>
      <c r="G97" s="23">
        <f t="shared" si="18"/>
        <v>860.66600000000005</v>
      </c>
      <c r="H97" s="123">
        <f t="shared" si="19"/>
        <v>906.73699999999997</v>
      </c>
      <c r="I97" s="155"/>
      <c r="J97" s="156"/>
      <c r="K97" s="106">
        <f>+VLOOKUP(B97,'Hørkram Q2'!$B$6:$N$59,12,FALSE)</f>
        <v>860.66600000000005</v>
      </c>
      <c r="L97" s="123">
        <f>+VLOOKUP(B97,'Hørkram Q2'!$B$6:$N$59,11,FALSE)</f>
        <v>906.73699999999997</v>
      </c>
      <c r="M97" s="199"/>
      <c r="N97" s="200"/>
      <c r="O97" s="106"/>
      <c r="P97" s="103"/>
      <c r="Q97" s="23"/>
      <c r="R97" s="103"/>
      <c r="S97" s="138"/>
      <c r="T97" s="138"/>
      <c r="U97" s="154"/>
      <c r="V97" s="154"/>
    </row>
    <row r="98" spans="1:36" ht="15.75" x14ac:dyDescent="0.25">
      <c r="A98" s="11" t="s">
        <v>225</v>
      </c>
      <c r="B98" s="40"/>
      <c r="C98" s="40">
        <v>1098703</v>
      </c>
      <c r="D98" s="40" t="s">
        <v>177</v>
      </c>
      <c r="E98" s="40" t="s">
        <v>124</v>
      </c>
      <c r="F98" s="22">
        <f t="shared" ref="F98:F115" si="20">(G98*100)/H98</f>
        <v>10.245924734044628</v>
      </c>
      <c r="G98" s="23">
        <f t="shared" ref="G98:G114" si="21">+I98+K98+M98+O98+Q98</f>
        <v>118.185</v>
      </c>
      <c r="H98" s="123">
        <f t="shared" ref="H98:H114" si="22">+J98+L98+N98+P98+R98</f>
        <v>1153.4829999999999</v>
      </c>
      <c r="I98" s="155">
        <f>+VLOOKUP(C98,'Nemlig Q2'!$A$2:$D$54,3,FALSE)</f>
        <v>118.185</v>
      </c>
      <c r="J98" s="156">
        <f>+VLOOKUP(C98,'Nemlig Q2'!$A$2:$D$54,4,FALSE)</f>
        <v>1056.873</v>
      </c>
      <c r="K98" s="106"/>
      <c r="L98" s="123"/>
      <c r="M98" s="199"/>
      <c r="N98" s="200"/>
      <c r="O98" s="106">
        <v>0</v>
      </c>
      <c r="P98" s="103">
        <v>96.61</v>
      </c>
      <c r="Q98" s="125"/>
      <c r="R98" s="112"/>
    </row>
    <row r="99" spans="1:36" x14ac:dyDescent="0.25">
      <c r="A99" s="11" t="s">
        <v>28</v>
      </c>
      <c r="B99" s="40"/>
      <c r="C99" s="40">
        <v>1174958</v>
      </c>
      <c r="D99" s="40" t="s">
        <v>177</v>
      </c>
      <c r="E99" s="40" t="s">
        <v>122</v>
      </c>
      <c r="F99" s="22">
        <f>IFERROR(((G99*100)/H99)," ")</f>
        <v>19.221967963386728</v>
      </c>
      <c r="G99" s="23">
        <f t="shared" si="21"/>
        <v>0.84</v>
      </c>
      <c r="H99" s="123">
        <f t="shared" si="22"/>
        <v>4.37</v>
      </c>
      <c r="I99" s="155">
        <f>+VLOOKUP(C99,'Nemlig Q2'!$A$2:$D$54,3,FALSE)</f>
        <v>0.84</v>
      </c>
      <c r="J99" s="156">
        <f>+VLOOKUP(C99,'Nemlig Q2'!$A$2:$D$54,4,FALSE)</f>
        <v>4.37</v>
      </c>
      <c r="K99" s="106"/>
      <c r="L99" s="123"/>
      <c r="M99" s="155"/>
      <c r="N99" s="156"/>
      <c r="O99" s="106"/>
      <c r="P99" s="103"/>
      <c r="Q99" s="125"/>
      <c r="R99" s="112"/>
    </row>
    <row r="100" spans="1:36" ht="15.75" x14ac:dyDescent="0.25">
      <c r="A100" s="11" t="s">
        <v>91</v>
      </c>
      <c r="B100" s="40">
        <v>200031514</v>
      </c>
      <c r="C100" s="40"/>
      <c r="D100" s="40" t="s">
        <v>176</v>
      </c>
      <c r="E100" s="40" t="s">
        <v>125</v>
      </c>
      <c r="F100" s="22">
        <f t="shared" si="20"/>
        <v>55.328455594438751</v>
      </c>
      <c r="G100" s="23">
        <f t="shared" si="21"/>
        <v>1201.9100000000001</v>
      </c>
      <c r="H100" s="123">
        <f t="shared" si="22"/>
        <v>2172.3180000000002</v>
      </c>
      <c r="I100" s="155"/>
      <c r="J100" s="156"/>
      <c r="K100" s="118">
        <f>+VLOOKUP(B100,'Hørkram Q2'!$B$6:$N$59,12,FALSE)</f>
        <v>1201.9100000000001</v>
      </c>
      <c r="L100" s="124">
        <f>+VLOOKUP(B100,'Hørkram Q2'!$B$6:$N$59,11,FALSE)</f>
        <v>2112.3180000000002</v>
      </c>
      <c r="M100" s="199"/>
      <c r="N100" s="200"/>
      <c r="O100" s="118">
        <v>0</v>
      </c>
      <c r="P100" s="116">
        <v>60</v>
      </c>
      <c r="Q100" s="125"/>
      <c r="R100" s="112"/>
    </row>
    <row r="101" spans="1:36" ht="15.75" x14ac:dyDescent="0.25">
      <c r="A101" s="11" t="s">
        <v>92</v>
      </c>
      <c r="B101" s="40"/>
      <c r="C101" s="40">
        <v>1218014</v>
      </c>
      <c r="D101" s="40" t="s">
        <v>177</v>
      </c>
      <c r="E101" s="40" t="s">
        <v>122</v>
      </c>
      <c r="F101" s="22">
        <f t="shared" si="20"/>
        <v>45.738312609213153</v>
      </c>
      <c r="G101" s="23">
        <f t="shared" si="21"/>
        <v>1155.884</v>
      </c>
      <c r="H101" s="123">
        <f t="shared" si="22"/>
        <v>2527.1680000000001</v>
      </c>
      <c r="I101" s="155">
        <f>+VLOOKUP(C101,'Nemlig Q2'!$A$2:$D$54,3,FALSE)</f>
        <v>1155.884</v>
      </c>
      <c r="J101" s="156">
        <f>+VLOOKUP(C101,'Nemlig Q2'!$A$2:$D$54,4,FALSE)</f>
        <v>2527.1680000000001</v>
      </c>
      <c r="K101" s="106"/>
      <c r="L101" s="123"/>
      <c r="M101" s="199"/>
      <c r="N101" s="200"/>
      <c r="O101" s="106"/>
      <c r="P101" s="117"/>
      <c r="Q101" s="125"/>
      <c r="R101" s="112"/>
    </row>
    <row r="102" spans="1:36" ht="15.75" x14ac:dyDescent="0.25">
      <c r="A102" s="11" t="s">
        <v>35</v>
      </c>
      <c r="B102" s="40">
        <v>200536224</v>
      </c>
      <c r="C102" s="40"/>
      <c r="D102" s="40" t="s">
        <v>176</v>
      </c>
      <c r="E102" s="40" t="s">
        <v>125</v>
      </c>
      <c r="F102" s="22">
        <f t="shared" si="20"/>
        <v>62.863363145316846</v>
      </c>
      <c r="G102" s="23">
        <f t="shared" si="21"/>
        <v>1593.0230000000001</v>
      </c>
      <c r="H102" s="123">
        <f t="shared" si="22"/>
        <v>2534.1040000000003</v>
      </c>
      <c r="I102" s="155"/>
      <c r="J102" s="156"/>
      <c r="K102" s="118">
        <f>+VLOOKUP(B102,'Hørkram Q2'!$B$6:$N$59,12,FALSE)</f>
        <v>1519.1030000000001</v>
      </c>
      <c r="L102" s="124">
        <f>+VLOOKUP(B102,'Hørkram Q2'!$B$6:$N$59,11,FALSE)</f>
        <v>2460.1840000000002</v>
      </c>
      <c r="M102" s="199"/>
      <c r="N102" s="200"/>
      <c r="O102" s="118">
        <v>73.92</v>
      </c>
      <c r="P102" s="116">
        <v>73.92</v>
      </c>
      <c r="Q102" s="125"/>
      <c r="R102" s="112"/>
    </row>
    <row r="103" spans="1:36" ht="15.75" x14ac:dyDescent="0.25">
      <c r="A103" s="11" t="s">
        <v>118</v>
      </c>
      <c r="B103" s="40" t="s">
        <v>109</v>
      </c>
      <c r="C103" s="40"/>
      <c r="D103" s="40" t="s">
        <v>176</v>
      </c>
      <c r="E103" s="40" t="s">
        <v>121</v>
      </c>
      <c r="F103" s="22">
        <f t="shared" si="20"/>
        <v>68.721098382788014</v>
      </c>
      <c r="G103" s="23">
        <f t="shared" si="21"/>
        <v>1316.8330000000001</v>
      </c>
      <c r="H103" s="123">
        <f t="shared" si="22"/>
        <v>1916.1990000000001</v>
      </c>
      <c r="I103" s="155"/>
      <c r="J103" s="156"/>
      <c r="K103" s="118">
        <f>+'Hørkram Q2'!M47</f>
        <v>1316.8330000000001</v>
      </c>
      <c r="L103" s="124">
        <f>+'Hørkram Q2'!L47</f>
        <v>1916.1990000000001</v>
      </c>
      <c r="M103" s="155"/>
      <c r="N103" s="156"/>
      <c r="O103" s="118"/>
      <c r="P103" s="116"/>
      <c r="Q103" s="125"/>
      <c r="R103" s="112"/>
    </row>
    <row r="104" spans="1:36" ht="15.75" x14ac:dyDescent="0.25">
      <c r="A104" s="11" t="s">
        <v>70</v>
      </c>
      <c r="B104" s="40"/>
      <c r="C104" s="40">
        <v>1096809</v>
      </c>
      <c r="D104" s="40" t="s">
        <v>177</v>
      </c>
      <c r="E104" s="40" t="s">
        <v>127</v>
      </c>
      <c r="F104" s="22">
        <f t="shared" si="20"/>
        <v>22.859787135585378</v>
      </c>
      <c r="G104" s="23">
        <f t="shared" si="21"/>
        <v>12.35</v>
      </c>
      <c r="H104" s="123">
        <f t="shared" si="22"/>
        <v>54.024999999999999</v>
      </c>
      <c r="I104" s="155">
        <f>+VLOOKUP(C104,'Nemlig Q2'!$A$2:$D$54,3,FALSE)</f>
        <v>0.35</v>
      </c>
      <c r="J104" s="156">
        <f>+VLOOKUP(C104,'Nemlig Q2'!$A$2:$D$54,4,FALSE)</f>
        <v>42.024999999999999</v>
      </c>
      <c r="K104" s="118"/>
      <c r="L104" s="124"/>
      <c r="M104" s="199"/>
      <c r="N104" s="200"/>
      <c r="O104" s="118">
        <v>12</v>
      </c>
      <c r="P104" s="116">
        <v>12</v>
      </c>
      <c r="Q104" s="125"/>
      <c r="R104" s="112"/>
    </row>
    <row r="105" spans="1:36" x14ac:dyDescent="0.25">
      <c r="A105" s="11" t="s">
        <v>71</v>
      </c>
      <c r="B105" s="40"/>
      <c r="C105" s="40">
        <v>1216525</v>
      </c>
      <c r="D105" s="40" t="s">
        <v>177</v>
      </c>
      <c r="E105" s="40" t="s">
        <v>124</v>
      </c>
      <c r="F105" s="22">
        <f t="shared" si="20"/>
        <v>19.16240377095874</v>
      </c>
      <c r="G105" s="23">
        <f t="shared" si="21"/>
        <v>106.83499999999999</v>
      </c>
      <c r="H105" s="123">
        <f t="shared" si="22"/>
        <v>557.524</v>
      </c>
      <c r="I105" s="155">
        <f>+VLOOKUP(C105,'Nemlig Q2'!$A$2:$D$54,3,FALSE)</f>
        <v>106.83499999999999</v>
      </c>
      <c r="J105" s="156">
        <f>+VLOOKUP(C105,'Nemlig Q2'!$A$2:$D$54,4,FALSE)</f>
        <v>557.524</v>
      </c>
      <c r="K105" s="106"/>
      <c r="L105" s="123"/>
      <c r="M105" s="155"/>
      <c r="N105" s="156"/>
      <c r="O105" s="106"/>
      <c r="P105" s="103"/>
      <c r="Q105" s="125"/>
      <c r="R105" s="112"/>
    </row>
    <row r="106" spans="1:36" ht="15.75" x14ac:dyDescent="0.25">
      <c r="A106" s="11" t="s">
        <v>93</v>
      </c>
      <c r="B106" s="40"/>
      <c r="C106" s="40" t="s">
        <v>244</v>
      </c>
      <c r="D106" s="40" t="s">
        <v>177</v>
      </c>
      <c r="E106" s="40" t="s">
        <v>127</v>
      </c>
      <c r="F106" s="22">
        <f t="shared" si="20"/>
        <v>5.598023778499301</v>
      </c>
      <c r="G106" s="23">
        <f t="shared" si="21"/>
        <v>23.5</v>
      </c>
      <c r="H106" s="123">
        <f t="shared" si="22"/>
        <v>419.791</v>
      </c>
      <c r="I106" s="155">
        <f>+'Nemlig Q2'!C26+'Nemlig Q2'!C20</f>
        <v>23.5</v>
      </c>
      <c r="J106" s="156">
        <f>+'Nemlig Q2'!D26+'Nemlig Q2'!D20</f>
        <v>348.11099999999999</v>
      </c>
      <c r="K106" s="106"/>
      <c r="L106" s="123"/>
      <c r="M106" s="199"/>
      <c r="N106" s="200"/>
      <c r="O106" s="106">
        <v>0</v>
      </c>
      <c r="P106" s="103">
        <v>71.680000000000007</v>
      </c>
      <c r="Q106" s="125"/>
      <c r="R106" s="112"/>
    </row>
    <row r="107" spans="1:36" s="5" customFormat="1" x14ac:dyDescent="0.25">
      <c r="A107" s="11" t="s">
        <v>63</v>
      </c>
      <c r="B107" s="40"/>
      <c r="C107" s="40">
        <v>1839601</v>
      </c>
      <c r="D107" s="40" t="s">
        <v>177</v>
      </c>
      <c r="E107" s="40" t="s">
        <v>122</v>
      </c>
      <c r="F107" s="22">
        <f t="shared" si="20"/>
        <v>42.990936322050821</v>
      </c>
      <c r="G107" s="23">
        <f t="shared" si="21"/>
        <v>222.172</v>
      </c>
      <c r="H107" s="123">
        <f t="shared" si="22"/>
        <v>516.78800000000001</v>
      </c>
      <c r="I107" s="155">
        <f>+VLOOKUP(C107,'Nemlig Q2'!$A$2:$D$54,3,FALSE)</f>
        <v>222.172</v>
      </c>
      <c r="J107" s="156">
        <f>+VLOOKUP(C107,'Nemlig Q2'!$A$2:$D$54,4,FALSE)</f>
        <v>516.78800000000001</v>
      </c>
      <c r="K107" s="106"/>
      <c r="L107" s="123"/>
      <c r="M107" s="155"/>
      <c r="N107" s="156"/>
      <c r="O107" s="106"/>
      <c r="P107" s="103"/>
      <c r="Q107" s="126"/>
      <c r="R107" s="113"/>
      <c r="S107" s="4"/>
      <c r="T107" s="4"/>
      <c r="U107" s="4"/>
      <c r="V107" s="4"/>
    </row>
    <row r="108" spans="1:36" s="5" customFormat="1" x14ac:dyDescent="0.25">
      <c r="A108" s="11" t="s">
        <v>86</v>
      </c>
      <c r="B108" s="40"/>
      <c r="C108" s="40">
        <v>1123703</v>
      </c>
      <c r="D108" s="40" t="s">
        <v>176</v>
      </c>
      <c r="E108" s="40" t="s">
        <v>121</v>
      </c>
      <c r="F108" s="22">
        <f t="shared" si="20"/>
        <v>11.291336175416546</v>
      </c>
      <c r="G108" s="23">
        <f t="shared" si="21"/>
        <v>33.24</v>
      </c>
      <c r="H108" s="123">
        <f t="shared" si="22"/>
        <v>294.38499999999999</v>
      </c>
      <c r="I108" s="155">
        <f>+VLOOKUP(C108,'Nemlig Q2'!$A$2:$D$54,3,FALSE)</f>
        <v>33.24</v>
      </c>
      <c r="J108" s="156">
        <f>+VLOOKUP(C108,'Nemlig Q2'!$A$2:$D$54,4,FALSE)</f>
        <v>294.38499999999999</v>
      </c>
      <c r="K108" s="106"/>
      <c r="L108" s="123"/>
      <c r="M108" s="155"/>
      <c r="N108" s="156"/>
      <c r="O108" s="106"/>
      <c r="P108" s="103"/>
      <c r="Q108" s="126"/>
      <c r="R108" s="113"/>
      <c r="S108" s="4"/>
      <c r="T108" s="4"/>
      <c r="U108" s="4"/>
      <c r="V108" s="4"/>
    </row>
    <row r="109" spans="1:36" s="5" customFormat="1" x14ac:dyDescent="0.25">
      <c r="A109" s="11" t="s">
        <v>87</v>
      </c>
      <c r="B109" s="40">
        <v>200033969</v>
      </c>
      <c r="C109" s="40">
        <v>2167011</v>
      </c>
      <c r="D109" s="40" t="s">
        <v>176</v>
      </c>
      <c r="E109" s="40" t="s">
        <v>121</v>
      </c>
      <c r="F109" s="22">
        <f t="shared" si="20"/>
        <v>2.1285789121913332</v>
      </c>
      <c r="G109" s="23">
        <f t="shared" si="21"/>
        <v>29.459</v>
      </c>
      <c r="H109" s="123">
        <f t="shared" si="22"/>
        <v>1383.9749999999999</v>
      </c>
      <c r="I109" s="155">
        <f>+VLOOKUP(C109,'Nemlig Q2'!$A$2:$D$54,3,FALSE)</f>
        <v>29.459</v>
      </c>
      <c r="J109" s="156">
        <f>+VLOOKUP(C109,'Nemlig Q2'!$A$2:$D$54,4,FALSE)</f>
        <v>1383.9749999999999</v>
      </c>
      <c r="K109" s="106"/>
      <c r="L109" s="123"/>
      <c r="M109" s="155"/>
      <c r="N109" s="156"/>
      <c r="O109" s="106"/>
      <c r="P109" s="103"/>
      <c r="Q109" s="125"/>
      <c r="R109" s="112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</row>
    <row r="110" spans="1:36" ht="15.75" x14ac:dyDescent="0.25">
      <c r="A110" s="11" t="s">
        <v>192</v>
      </c>
      <c r="B110" s="40"/>
      <c r="C110" s="40">
        <v>2144619</v>
      </c>
      <c r="D110" s="40" t="s">
        <v>177</v>
      </c>
      <c r="E110" s="40" t="s">
        <v>122</v>
      </c>
      <c r="F110" s="22">
        <f t="shared" si="20"/>
        <v>48.917824798631102</v>
      </c>
      <c r="G110" s="23">
        <f t="shared" si="21"/>
        <v>293.02999999999997</v>
      </c>
      <c r="H110" s="123">
        <f t="shared" si="22"/>
        <v>599.02499999999998</v>
      </c>
      <c r="I110" s="155">
        <f>+VLOOKUP(C110,'Nemlig Q2'!$A$2:$D$54,3,FALSE)</f>
        <v>293.02999999999997</v>
      </c>
      <c r="J110" s="156">
        <f>+VLOOKUP(C110,'Nemlig Q2'!$A$2:$D$54,4,FALSE)</f>
        <v>599.02499999999998</v>
      </c>
      <c r="K110" s="106"/>
      <c r="L110" s="123"/>
      <c r="M110" s="199"/>
      <c r="N110" s="200"/>
      <c r="O110" s="106"/>
      <c r="P110" s="103"/>
      <c r="Q110" s="126"/>
      <c r="R110" s="113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</row>
    <row r="111" spans="1:36" s="5" customFormat="1" ht="15.75" x14ac:dyDescent="0.25">
      <c r="A111" s="11" t="s">
        <v>226</v>
      </c>
      <c r="B111" s="40"/>
      <c r="C111" s="40"/>
      <c r="D111" s="40" t="s">
        <v>177</v>
      </c>
      <c r="E111" s="40" t="s">
        <v>127</v>
      </c>
      <c r="F111" s="22">
        <f>(G111*100)/H111</f>
        <v>0</v>
      </c>
      <c r="G111" s="23">
        <f t="shared" si="21"/>
        <v>0</v>
      </c>
      <c r="H111" s="123">
        <f t="shared" si="22"/>
        <v>53.76</v>
      </c>
      <c r="I111" s="155"/>
      <c r="J111" s="156"/>
      <c r="K111" s="118"/>
      <c r="L111" s="124"/>
      <c r="M111" s="199"/>
      <c r="N111" s="200"/>
      <c r="O111" s="118">
        <v>0</v>
      </c>
      <c r="P111" s="116">
        <v>53.76</v>
      </c>
      <c r="Q111" s="126"/>
      <c r="R111" s="113"/>
      <c r="S111" s="4"/>
      <c r="T111" s="4"/>
      <c r="U111" s="4"/>
      <c r="V111" s="4"/>
    </row>
    <row r="112" spans="1:36" s="5" customFormat="1" ht="15.75" x14ac:dyDescent="0.25">
      <c r="A112" s="11" t="s">
        <v>227</v>
      </c>
      <c r="B112" s="40"/>
      <c r="C112" s="40" t="s">
        <v>245</v>
      </c>
      <c r="D112" s="40" t="s">
        <v>177</v>
      </c>
      <c r="E112" s="40" t="s">
        <v>124</v>
      </c>
      <c r="F112" s="22">
        <f t="shared" si="20"/>
        <v>27.120259827353614</v>
      </c>
      <c r="G112" s="23">
        <f t="shared" si="21"/>
        <v>139.11500000000001</v>
      </c>
      <c r="H112" s="123">
        <f t="shared" si="22"/>
        <v>512.95600000000002</v>
      </c>
      <c r="I112" s="155">
        <f>+'Nemlig Q2'!C2</f>
        <v>139.11500000000001</v>
      </c>
      <c r="J112" s="156">
        <f>+'Nemlig Q2'!D2</f>
        <v>512.95600000000002</v>
      </c>
      <c r="K112" s="190"/>
      <c r="L112" s="124"/>
      <c r="M112" s="155"/>
      <c r="N112" s="156"/>
      <c r="O112" s="190"/>
      <c r="P112" s="116"/>
      <c r="Q112" s="126"/>
      <c r="R112" s="113"/>
      <c r="S112" s="4"/>
      <c r="T112" s="4"/>
      <c r="U112" s="4"/>
      <c r="V112" s="4"/>
    </row>
    <row r="113" spans="1:22" ht="15.75" x14ac:dyDescent="0.25">
      <c r="A113" s="11" t="s">
        <v>80</v>
      </c>
      <c r="B113" s="40">
        <v>200023854</v>
      </c>
      <c r="C113" s="40"/>
      <c r="D113" s="40" t="s">
        <v>176</v>
      </c>
      <c r="E113" s="40" t="s">
        <v>122</v>
      </c>
      <c r="F113" s="22">
        <f t="shared" si="20"/>
        <v>76.976538916970938</v>
      </c>
      <c r="G113" s="23">
        <f t="shared" si="21"/>
        <v>1557.5710000000001</v>
      </c>
      <c r="H113" s="123">
        <f t="shared" si="22"/>
        <v>2023.4360000000001</v>
      </c>
      <c r="I113" s="155"/>
      <c r="J113" s="156"/>
      <c r="K113" s="118">
        <f>+VLOOKUP(B113,'Hørkram Q2'!$B$6:$N$59,12,FALSE)</f>
        <v>1156.0260000000001</v>
      </c>
      <c r="L113" s="124">
        <f>+VLOOKUP(B113,'Hørkram Q2'!$B$6:$N$59,11,FALSE)</f>
        <v>1927.856</v>
      </c>
      <c r="M113" s="155"/>
      <c r="N113" s="156"/>
      <c r="O113" s="118">
        <v>34</v>
      </c>
      <c r="P113" s="116">
        <v>39.4</v>
      </c>
      <c r="Q113" s="125">
        <f>31.6+20.1+315.845</f>
        <v>367.54500000000002</v>
      </c>
      <c r="R113" s="112">
        <f>31.6+20.1+4.48</f>
        <v>56.180000000000007</v>
      </c>
    </row>
    <row r="114" spans="1:22" ht="15.75" thickBot="1" x14ac:dyDescent="0.3">
      <c r="A114" s="145" t="s">
        <v>21</v>
      </c>
      <c r="B114" s="146">
        <v>200541495</v>
      </c>
      <c r="C114" s="41"/>
      <c r="D114" s="41" t="s">
        <v>176</v>
      </c>
      <c r="E114" s="41" t="s">
        <v>120</v>
      </c>
      <c r="F114" s="147">
        <f t="shared" si="20"/>
        <v>95.963724221111704</v>
      </c>
      <c r="G114" s="147">
        <f t="shared" si="21"/>
        <v>1998.6479999999999</v>
      </c>
      <c r="H114" s="119">
        <f t="shared" si="22"/>
        <v>2082.712</v>
      </c>
      <c r="I114" s="157"/>
      <c r="J114" s="158"/>
      <c r="K114" s="191">
        <f>+VLOOKUP(B114,'Hørkram Q2'!$B$6:$N$59,12,FALSE)</f>
        <v>1991.1479999999999</v>
      </c>
      <c r="L114" s="119">
        <f>+VLOOKUP(B114,'Hørkram Q2'!$B$6:$N$59,11,FALSE)</f>
        <v>2073.5720000000001</v>
      </c>
      <c r="M114" s="155"/>
      <c r="N114" s="156"/>
      <c r="O114" s="191">
        <v>7.5</v>
      </c>
      <c r="P114" s="110">
        <v>9.14</v>
      </c>
      <c r="Q114" s="133"/>
      <c r="R114" s="115"/>
    </row>
    <row r="115" spans="1:22" s="5" customFormat="1" ht="15.75" thickBot="1" x14ac:dyDescent="0.3">
      <c r="A115" s="148" t="s">
        <v>60</v>
      </c>
      <c r="B115" s="149"/>
      <c r="C115" s="149"/>
      <c r="D115" s="149"/>
      <c r="E115" s="149"/>
      <c r="F115" s="150">
        <f t="shared" si="20"/>
        <v>68.450262460428277</v>
      </c>
      <c r="G115" s="151">
        <f>I115+K115+M115+O115+Q115</f>
        <v>89878.573999999964</v>
      </c>
      <c r="H115" s="152">
        <f t="shared" ref="H115" si="23">J115+L115+N115+P115+R115</f>
        <v>131304.93699999995</v>
      </c>
      <c r="I115" s="192">
        <f t="shared" ref="I115:R115" si="24">SUM(I5:I114)</f>
        <v>8484.2710000000006</v>
      </c>
      <c r="J115" s="193">
        <f t="shared" si="24"/>
        <v>23169.744999999999</v>
      </c>
      <c r="K115" s="144">
        <f t="shared" si="24"/>
        <v>79782.617999999973</v>
      </c>
      <c r="L115" s="152">
        <f t="shared" si="24"/>
        <v>105539.82599999996</v>
      </c>
      <c r="M115" s="206">
        <f t="shared" si="24"/>
        <v>0</v>
      </c>
      <c r="N115" s="144">
        <f t="shared" si="24"/>
        <v>185.83600000000001</v>
      </c>
      <c r="O115" s="198">
        <f t="shared" si="24"/>
        <v>1074.04</v>
      </c>
      <c r="P115" s="150">
        <f t="shared" si="24"/>
        <v>2155.89</v>
      </c>
      <c r="Q115" s="153">
        <f t="shared" si="24"/>
        <v>537.64499999999998</v>
      </c>
      <c r="R115" s="144">
        <f t="shared" si="24"/>
        <v>253.64000000000004</v>
      </c>
      <c r="S115" s="4"/>
      <c r="T115" s="4"/>
      <c r="U115" s="4"/>
      <c r="V115" s="4"/>
    </row>
    <row r="116" spans="1:22" x14ac:dyDescent="0.25">
      <c r="A116" s="5"/>
      <c r="B116" s="87"/>
      <c r="C116" s="87"/>
      <c r="D116" s="87"/>
      <c r="E116" s="42"/>
      <c r="F116" s="2"/>
      <c r="H116" s="104"/>
      <c r="I116" s="105"/>
      <c r="J116" s="105"/>
      <c r="K116" s="104"/>
      <c r="L116" s="104"/>
      <c r="O116" s="105"/>
      <c r="P116" s="105"/>
    </row>
    <row r="117" spans="1:22" x14ac:dyDescent="0.25">
      <c r="A117" s="29"/>
      <c r="B117" s="87"/>
      <c r="C117" s="87"/>
      <c r="D117" s="87"/>
      <c r="E117" s="43"/>
      <c r="F117" s="7"/>
      <c r="H117" s="104"/>
      <c r="I117" s="109"/>
      <c r="J117" s="105"/>
      <c r="K117" s="104"/>
      <c r="L117" s="104"/>
      <c r="O117" s="105"/>
      <c r="P117" s="105"/>
    </row>
    <row r="118" spans="1:22" x14ac:dyDescent="0.25">
      <c r="A118" s="26"/>
      <c r="B118" s="87"/>
      <c r="C118" s="87"/>
      <c r="D118" s="87"/>
      <c r="E118" s="44"/>
      <c r="F118" s="7"/>
      <c r="H118" s="105"/>
      <c r="J118" s="105"/>
      <c r="K118" s="104"/>
      <c r="L118" s="111"/>
      <c r="O118" s="105"/>
      <c r="P118" s="105"/>
    </row>
    <row r="119" spans="1:22" x14ac:dyDescent="0.25">
      <c r="B119" s="87"/>
      <c r="C119" s="87"/>
      <c r="D119" s="87"/>
    </row>
    <row r="120" spans="1:22" x14ac:dyDescent="0.25">
      <c r="A120" s="28"/>
      <c r="B120" s="87"/>
      <c r="C120" s="87"/>
      <c r="D120" s="87"/>
      <c r="E120" s="28"/>
    </row>
    <row r="121" spans="1:22" x14ac:dyDescent="0.25">
      <c r="A121" s="28"/>
      <c r="B121" s="87"/>
      <c r="C121" s="87"/>
      <c r="D121" s="87"/>
      <c r="E121" s="28"/>
    </row>
    <row r="122" spans="1:22" x14ac:dyDescent="0.25">
      <c r="B122" s="87"/>
      <c r="C122" s="87"/>
      <c r="D122" s="87"/>
      <c r="K122" s="104"/>
      <c r="L122" s="104"/>
    </row>
    <row r="123" spans="1:22" x14ac:dyDescent="0.25">
      <c r="B123" s="87"/>
      <c r="C123" s="87"/>
      <c r="D123" s="87"/>
    </row>
    <row r="124" spans="1:22" x14ac:dyDescent="0.25">
      <c r="B124" s="87"/>
      <c r="C124" s="87"/>
      <c r="D124" s="87"/>
    </row>
    <row r="125" spans="1:22" x14ac:dyDescent="0.25">
      <c r="B125" s="87"/>
      <c r="C125" s="87"/>
      <c r="D125" s="87"/>
    </row>
    <row r="126" spans="1:22" x14ac:dyDescent="0.25">
      <c r="B126" s="87"/>
      <c r="C126" s="87"/>
      <c r="D126" s="87"/>
    </row>
    <row r="127" spans="1:22" x14ac:dyDescent="0.25">
      <c r="B127" s="87"/>
      <c r="C127" s="87"/>
      <c r="D127" s="87"/>
    </row>
    <row r="128" spans="1:22" x14ac:dyDescent="0.25">
      <c r="B128" s="87"/>
      <c r="C128" s="87"/>
      <c r="D128" s="87"/>
    </row>
    <row r="129" spans="2:4" x14ac:dyDescent="0.25">
      <c r="B129" s="87"/>
      <c r="C129" s="87"/>
      <c r="D129" s="87"/>
    </row>
    <row r="130" spans="2:4" x14ac:dyDescent="0.25">
      <c r="B130" s="87"/>
      <c r="C130" s="87"/>
      <c r="D130" s="87"/>
    </row>
    <row r="131" spans="2:4" x14ac:dyDescent="0.25">
      <c r="B131" s="87"/>
      <c r="C131" s="87"/>
      <c r="D131" s="87"/>
    </row>
    <row r="132" spans="2:4" x14ac:dyDescent="0.25">
      <c r="B132" s="87"/>
      <c r="C132" s="87"/>
      <c r="D132" s="87"/>
    </row>
    <row r="133" spans="2:4" x14ac:dyDescent="0.25">
      <c r="B133" s="87"/>
      <c r="C133" s="87"/>
      <c r="D133" s="87"/>
    </row>
    <row r="134" spans="2:4" x14ac:dyDescent="0.25">
      <c r="B134" s="87"/>
      <c r="C134" s="87"/>
      <c r="D134" s="87"/>
    </row>
    <row r="135" spans="2:4" x14ac:dyDescent="0.25">
      <c r="B135" s="87"/>
      <c r="C135" s="87"/>
      <c r="D135" s="87"/>
    </row>
    <row r="136" spans="2:4" x14ac:dyDescent="0.25">
      <c r="B136" s="87"/>
      <c r="C136" s="87"/>
      <c r="D136" s="87"/>
    </row>
    <row r="137" spans="2:4" x14ac:dyDescent="0.25">
      <c r="B137" s="87"/>
      <c r="C137" s="87"/>
      <c r="D137" s="87"/>
    </row>
    <row r="138" spans="2:4" x14ac:dyDescent="0.25">
      <c r="B138" s="87"/>
      <c r="C138" s="87"/>
      <c r="D138" s="87"/>
    </row>
    <row r="139" spans="2:4" x14ac:dyDescent="0.25">
      <c r="B139" s="87"/>
      <c r="C139" s="87"/>
      <c r="D139" s="87"/>
    </row>
    <row r="140" spans="2:4" x14ac:dyDescent="0.25">
      <c r="B140" s="87"/>
      <c r="C140" s="87"/>
      <c r="D140" s="87"/>
    </row>
    <row r="141" spans="2:4" x14ac:dyDescent="0.25">
      <c r="B141" s="87"/>
      <c r="C141" s="87"/>
      <c r="D141" s="87"/>
    </row>
    <row r="142" spans="2:4" x14ac:dyDescent="0.25">
      <c r="B142" s="87"/>
      <c r="C142" s="87"/>
      <c r="D142" s="87"/>
    </row>
    <row r="143" spans="2:4" x14ac:dyDescent="0.25">
      <c r="B143" s="87"/>
      <c r="C143" s="87"/>
      <c r="D143" s="87"/>
    </row>
    <row r="144" spans="2:4" x14ac:dyDescent="0.25">
      <c r="B144" s="87"/>
      <c r="C144" s="87"/>
      <c r="D144" s="87"/>
    </row>
    <row r="145" spans="2:4" x14ac:dyDescent="0.25">
      <c r="B145" s="87"/>
      <c r="C145" s="87"/>
      <c r="D145" s="87"/>
    </row>
    <row r="146" spans="2:4" x14ac:dyDescent="0.25">
      <c r="B146" s="87"/>
      <c r="C146" s="87"/>
      <c r="D146" s="87"/>
    </row>
    <row r="147" spans="2:4" x14ac:dyDescent="0.25">
      <c r="B147" s="87"/>
      <c r="C147" s="87"/>
      <c r="D147" s="87"/>
    </row>
    <row r="148" spans="2:4" x14ac:dyDescent="0.25">
      <c r="B148" s="87"/>
      <c r="C148" s="87"/>
      <c r="D148" s="87"/>
    </row>
    <row r="149" spans="2:4" x14ac:dyDescent="0.25">
      <c r="B149" s="87"/>
      <c r="C149" s="87"/>
      <c r="D149" s="87"/>
    </row>
    <row r="150" spans="2:4" x14ac:dyDescent="0.25">
      <c r="B150" s="87"/>
      <c r="C150" s="87"/>
      <c r="D150" s="87"/>
    </row>
    <row r="151" spans="2:4" x14ac:dyDescent="0.25">
      <c r="B151" s="87"/>
      <c r="C151" s="87"/>
      <c r="D151" s="87"/>
    </row>
    <row r="152" spans="2:4" x14ac:dyDescent="0.25">
      <c r="B152" s="87"/>
      <c r="C152" s="87"/>
      <c r="D152" s="87"/>
    </row>
    <row r="153" spans="2:4" x14ac:dyDescent="0.25">
      <c r="B153" s="87"/>
      <c r="C153" s="87"/>
      <c r="D153" s="87"/>
    </row>
    <row r="154" spans="2:4" x14ac:dyDescent="0.25">
      <c r="B154" s="87"/>
      <c r="C154" s="87"/>
      <c r="D154" s="87"/>
    </row>
    <row r="155" spans="2:4" x14ac:dyDescent="0.25">
      <c r="B155" s="87"/>
      <c r="C155" s="87"/>
      <c r="D155" s="87"/>
    </row>
    <row r="156" spans="2:4" x14ac:dyDescent="0.25">
      <c r="B156" s="87"/>
      <c r="C156" s="87"/>
      <c r="D156" s="87"/>
    </row>
    <row r="157" spans="2:4" x14ac:dyDescent="0.25">
      <c r="B157" s="87"/>
      <c r="C157" s="87"/>
      <c r="D157" s="87"/>
    </row>
    <row r="158" spans="2:4" x14ac:dyDescent="0.25">
      <c r="B158" s="87"/>
      <c r="C158" s="87"/>
      <c r="D158" s="87"/>
    </row>
    <row r="159" spans="2:4" x14ac:dyDescent="0.25">
      <c r="B159" s="87"/>
      <c r="C159" s="87"/>
      <c r="D159" s="87"/>
    </row>
    <row r="160" spans="2:4" x14ac:dyDescent="0.25">
      <c r="B160" s="87"/>
      <c r="C160" s="87"/>
      <c r="D160" s="87"/>
    </row>
    <row r="161" spans="2:4" x14ac:dyDescent="0.25">
      <c r="B161" s="87"/>
      <c r="C161" s="87"/>
      <c r="D161" s="87"/>
    </row>
    <row r="162" spans="2:4" x14ac:dyDescent="0.25">
      <c r="B162" s="87"/>
      <c r="C162" s="87"/>
      <c r="D162" s="87"/>
    </row>
    <row r="163" spans="2:4" x14ac:dyDescent="0.25">
      <c r="B163" s="87"/>
      <c r="C163" s="87"/>
      <c r="D163" s="87"/>
    </row>
    <row r="164" spans="2:4" x14ac:dyDescent="0.25">
      <c r="B164" s="87"/>
      <c r="C164" s="87"/>
      <c r="D164" s="87"/>
    </row>
    <row r="165" spans="2:4" x14ac:dyDescent="0.25">
      <c r="B165" s="87"/>
      <c r="C165" s="87"/>
      <c r="D165" s="87"/>
    </row>
    <row r="166" spans="2:4" x14ac:dyDescent="0.25">
      <c r="B166" s="87"/>
      <c r="C166" s="87"/>
      <c r="D166" s="87"/>
    </row>
    <row r="167" spans="2:4" x14ac:dyDescent="0.25">
      <c r="B167" s="87"/>
      <c r="C167" s="87"/>
      <c r="D167" s="87"/>
    </row>
    <row r="168" spans="2:4" x14ac:dyDescent="0.25">
      <c r="B168" s="87"/>
      <c r="C168" s="87"/>
      <c r="D168" s="87"/>
    </row>
  </sheetData>
  <autoFilter ref="A4:AJ115" xr:uid="{00000000-0001-0000-0000-000000000000}"/>
  <sortState xmlns:xlrd2="http://schemas.microsoft.com/office/spreadsheetml/2017/richdata2" ref="A5:AJ114">
    <sortCondition ref="A5:A114"/>
  </sortState>
  <mergeCells count="6">
    <mergeCell ref="Q3:R3"/>
    <mergeCell ref="G3:H3"/>
    <mergeCell ref="I3:J3"/>
    <mergeCell ref="K3:L3"/>
    <mergeCell ref="M3:N3"/>
    <mergeCell ref="O3:P3"/>
  </mergeCells>
  <conditionalFormatting sqref="B1:C1048576">
    <cfRule type="duplicateValues" dxfId="0" priority="1"/>
  </conditionalFormatting>
  <pageMargins left="0.7" right="0.7" top="0.75" bottom="0.75" header="0.3" footer="0.3"/>
  <pageSetup paperSize="8" scale="4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440c41f-847c-4dc6-922d-abc56c9df52d">
      <Terms xmlns="http://schemas.microsoft.com/office/infopath/2007/PartnerControls"/>
    </lcf76f155ced4ddcb4097134ff3c332f>
    <TaxCatchAll xmlns="6e46998b-79b1-4f90-a3ff-511e4f6a0ff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9FF375ACC1A4445940A4C81ED94C08F" ma:contentTypeVersion="17" ma:contentTypeDescription="Opret et nyt dokument." ma:contentTypeScope="" ma:versionID="a295b96f2e894d68a7096ba60eaf115d">
  <xsd:schema xmlns:xsd="http://www.w3.org/2001/XMLSchema" xmlns:xs="http://www.w3.org/2001/XMLSchema" xmlns:p="http://schemas.microsoft.com/office/2006/metadata/properties" xmlns:ns2="c440c41f-847c-4dc6-922d-abc56c9df52d" xmlns:ns3="6e46998b-79b1-4f90-a3ff-511e4f6a0ff0" targetNamespace="http://schemas.microsoft.com/office/2006/metadata/properties" ma:root="true" ma:fieldsID="8b246ac043a4370df47df99e42b845ca" ns2:_="" ns3:_="">
    <xsd:import namespace="c440c41f-847c-4dc6-922d-abc56c9df52d"/>
    <xsd:import namespace="6e46998b-79b1-4f90-a3ff-511e4f6a0f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0c41f-847c-4dc6-922d-abc56c9df5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illedmærker" ma:readOnly="false" ma:fieldId="{5cf76f15-5ced-4ddc-b409-7134ff3c332f}" ma:taxonomyMulti="true" ma:sspId="48038df3-9214-4da3-801a-4d7724d6db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46998b-79b1-4f90-a3ff-511e4f6a0ff0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a3276d29-cf9f-47d2-911c-2491e194bfa4}" ma:internalName="TaxCatchAll" ma:showField="CatchAllData" ma:web="6e46998b-79b1-4f90-a3ff-511e4f6a0f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5A83D5-04C0-41BE-8DB7-11BDBFF8AF12}">
  <ds:schemaRefs>
    <ds:schemaRef ds:uri="http://schemas.microsoft.com/office/2006/metadata/properties"/>
    <ds:schemaRef ds:uri="http://schemas.microsoft.com/office/infopath/2007/PartnerControls"/>
    <ds:schemaRef ds:uri="c440c41f-847c-4dc6-922d-abc56c9df52d"/>
    <ds:schemaRef ds:uri="6e46998b-79b1-4f90-a3ff-511e4f6a0ff0"/>
  </ds:schemaRefs>
</ds:datastoreItem>
</file>

<file path=customXml/itemProps2.xml><?xml version="1.0" encoding="utf-8"?>
<ds:datastoreItem xmlns:ds="http://schemas.openxmlformats.org/officeDocument/2006/customXml" ds:itemID="{C62CAD8E-2B11-4366-A9BC-1470DEC61E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174861-61A8-4C67-B537-6054A8A2A2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40c41f-847c-4dc6-922d-abc56c9df52d"/>
    <ds:schemaRef ds:uri="6e46998b-79b1-4f90-a3ff-511e4f6a0f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Spisemærker</vt:lpstr>
      <vt:lpstr>Øko% kommunale køkk. m. smiley</vt:lpstr>
      <vt:lpstr>Øko% pr. område</vt:lpstr>
      <vt:lpstr>Hørkram Q2</vt:lpstr>
      <vt:lpstr>Nemlig Q2</vt:lpstr>
      <vt:lpstr>Øko% Alle køkkener</vt:lpstr>
    </vt:vector>
  </TitlesOfParts>
  <Company>Furesoe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thfi</dc:creator>
  <cp:lastModifiedBy>Marie Merrald</cp:lastModifiedBy>
  <cp:lastPrinted>2024-04-08T07:24:10Z</cp:lastPrinted>
  <dcterms:created xsi:type="dcterms:W3CDTF">2013-02-12T11:24:21Z</dcterms:created>
  <dcterms:modified xsi:type="dcterms:W3CDTF">2024-08-07T12:17:03Z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0x01010029FF375ACC1A4445940A4C81ED94C08F</vt:lpwstr>
  </property>
</Properties>
</file>